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ctrlProps/ctrlProp2.xml" ContentType="application/vnd.ms-excel.controlproperties+xml"/>
  <Override PartName="/xl/ctrlProps/ctrlProp3.xml" ContentType="application/vnd.ms-excel.controlproperties+xml"/>
  <Override PartName="/xl/comments1.xml" ContentType="application/vnd.openxmlformats-officedocument.spreadsheetml.comments+xml"/>
  <Override PartName="/xl/drawings/drawing3.xml" ContentType="application/vnd.openxmlformats-officedocument.drawing+xml"/>
  <Override PartName="/xl/ctrlProps/ctrlProp4.xml" ContentType="application/vnd.ms-excel.controlproperties+xml"/>
  <Override PartName="/xl/ctrlProps/ctrlProp5.xml" ContentType="application/vnd.ms-excel.controlproperties+xml"/>
  <Override PartName="/xl/comments2.xml" ContentType="application/vnd.openxmlformats-officedocument.spreadsheetml.comments+xml"/>
  <Override PartName="/xl/drawings/drawing4.xml" ContentType="application/vnd.openxmlformats-officedocument.drawing+xml"/>
  <Override PartName="/xl/ctrlProps/ctrlProp6.xml" ContentType="application/vnd.ms-excel.controlproperties+xml"/>
  <Override PartName="/xl/ctrlProps/ctrlProp7.xml" ContentType="application/vnd.ms-excel.controlproperties+xml"/>
  <Override PartName="/xl/comments3.xml" ContentType="application/vnd.openxmlformats-officedocument.spreadsheetml.comments+xml"/>
  <Override PartName="/xl/drawings/drawing5.xml" ContentType="application/vnd.openxmlformats-officedocument.drawing+xml"/>
  <Override PartName="/xl/ctrlProps/ctrlProp8.xml" ContentType="application/vnd.ms-excel.controlproperties+xml"/>
  <Override PartName="/xl/ctrlProps/ctrlProp9.xml" ContentType="application/vnd.ms-excel.controlproperties+xml"/>
  <Override PartName="/xl/comments4.xml" ContentType="application/vnd.openxmlformats-officedocument.spreadsheetml.comments+xml"/>
  <Override PartName="/xl/drawings/drawing6.xml" ContentType="application/vnd.openxmlformats-officedocument.drawing+xml"/>
  <Override PartName="/xl/ctrlProps/ctrlProp10.xml" ContentType="application/vnd.ms-excel.controlproperties+xml"/>
  <Override PartName="/xl/ctrlProps/ctrlProp11.xml" ContentType="application/vnd.ms-excel.controlproperties+xml"/>
  <Override PartName="/xl/comments5.xml" ContentType="application/vnd.openxmlformats-officedocument.spreadsheetml.comments+xml"/>
  <Override PartName="/xl/drawings/drawing7.xml" ContentType="application/vnd.openxmlformats-officedocument.drawing+xml"/>
  <Override PartName="/xl/ctrlProps/ctrlProp12.xml" ContentType="application/vnd.ms-excel.controlproperties+xml"/>
  <Override PartName="/xl/ctrlProps/ctrlProp13.xml" ContentType="application/vnd.ms-excel.controlproperties+xml"/>
  <Override PartName="/xl/comments6.xml" ContentType="application/vnd.openxmlformats-officedocument.spreadsheetml.comments+xml"/>
  <Override PartName="/xl/drawings/drawing8.xml" ContentType="application/vnd.openxmlformats-officedocument.drawing+xml"/>
  <Override PartName="/xl/ctrlProps/ctrlProp14.xml" ContentType="application/vnd.ms-excel.controlproperties+xml"/>
  <Override PartName="/xl/ctrlProps/ctrlProp15.xml" ContentType="application/vnd.ms-excel.controlproperties+xml"/>
  <Override PartName="/xl/comments7.xml" ContentType="application/vnd.openxmlformats-officedocument.spreadsheetml.comments+xml"/>
  <Override PartName="/xl/drawings/drawing9.xml" ContentType="application/vnd.openxmlformats-officedocument.drawing+xml"/>
  <Override PartName="/xl/ctrlProps/ctrlProp16.xml" ContentType="application/vnd.ms-excel.controlproperties+xml"/>
  <Override PartName="/xl/ctrlProps/ctrlProp17.xml" ContentType="application/vnd.ms-excel.controlproperties+xml"/>
  <Override PartName="/xl/comments8.xml" ContentType="application/vnd.openxmlformats-officedocument.spreadsheetml.comments+xml"/>
  <Override PartName="/xl/drawings/drawing10.xml" ContentType="application/vnd.openxmlformats-officedocument.drawing+xml"/>
  <Override PartName="/xl/ctrlProps/ctrlProp18.xml" ContentType="application/vnd.ms-excel.controlproperties+xml"/>
  <Override PartName="/xl/ctrlProps/ctrlProp19.xml" ContentType="application/vnd.ms-excel.controlproperties+xml"/>
  <Override PartName="/xl/comments9.xml" ContentType="application/vnd.openxmlformats-officedocument.spreadsheetml.comments+xml"/>
  <Override PartName="/xl/drawings/drawing11.xml" ContentType="application/vnd.openxmlformats-officedocument.drawing+xml"/>
  <Override PartName="/xl/ctrlProps/ctrlProp20.xml" ContentType="application/vnd.ms-excel.controlproperties+xml"/>
  <Override PartName="/xl/ctrlProps/ctrlProp21.xml" ContentType="application/vnd.ms-excel.controlproperties+xml"/>
  <Override PartName="/xl/comments10.xml" ContentType="application/vnd.openxmlformats-officedocument.spreadsheetml.comments+xml"/>
  <Override PartName="/xl/drawings/drawing12.xml" ContentType="application/vnd.openxmlformats-officedocument.drawing+xml"/>
  <Override PartName="/xl/ctrlProps/ctrlProp22.xml" ContentType="application/vnd.ms-excel.controlproperties+xml"/>
  <Override PartName="/xl/ctrlProps/ctrlProp23.xml" ContentType="application/vnd.ms-excel.controlproperties+xml"/>
  <Override PartName="/xl/comments11.xml" ContentType="application/vnd.openxmlformats-officedocument.spreadsheetml.comments+xml"/>
  <Override PartName="/xl/drawings/drawing13.xml" ContentType="application/vnd.openxmlformats-officedocument.drawing+xml"/>
  <Override PartName="/xl/ctrlProps/ctrlProp24.xml" ContentType="application/vnd.ms-excel.controlproperties+xml"/>
  <Override PartName="/xl/ctrlProps/ctrlProp25.xml" ContentType="application/vnd.ms-excel.controlproperties+xml"/>
  <Override PartName="/xl/comments12.xml" ContentType="application/vnd.openxmlformats-officedocument.spreadsheetml.comments+xml"/>
  <Override PartName="/xl/drawings/drawing14.xml" ContentType="application/vnd.openxmlformats-officedocument.drawing+xml"/>
  <Override PartName="/xl/ctrlProps/ctrlProp26.xml" ContentType="application/vnd.ms-excel.controlproperties+xml"/>
  <Override PartName="/xl/ctrlProps/ctrlProp27.xml" ContentType="application/vnd.ms-excel.controlproperties+xml"/>
  <Override PartName="/xl/comments13.xml" ContentType="application/vnd.openxmlformats-officedocument.spreadsheetml.comments+xml"/>
  <Override PartName="/xl/drawings/drawing15.xml" ContentType="application/vnd.openxmlformats-officedocument.drawing+xml"/>
  <Override PartName="/xl/ctrlProps/ctrlProp28.xml" ContentType="application/vnd.ms-excel.controlproperties+xml"/>
  <Override PartName="/xl/ctrlProps/ctrlProp29.xml" ContentType="application/vnd.ms-excel.controlproperties+xml"/>
  <Override PartName="/xl/comments14.xml" ContentType="application/vnd.openxmlformats-officedocument.spreadsheetml.comments+xml"/>
  <Override PartName="/xl/drawings/drawing16.xml" ContentType="application/vnd.openxmlformats-officedocument.drawing+xml"/>
  <Override PartName="/xl/ctrlProps/ctrlProp30.xml" ContentType="application/vnd.ms-excel.controlproperties+xml"/>
  <Override PartName="/xl/ctrlProps/ctrlProp31.xml" ContentType="application/vnd.ms-excel.controlproperties+xml"/>
  <Override PartName="/xl/comments15.xml" ContentType="application/vnd.openxmlformats-officedocument.spreadsheetml.comments+xml"/>
  <Override PartName="/xl/drawings/drawing17.xml" ContentType="application/vnd.openxmlformats-officedocument.drawing+xml"/>
  <Override PartName="/xl/ctrlProps/ctrlProp32.xml" ContentType="application/vnd.ms-excel.controlproperties+xml"/>
  <Override PartName="/xl/ctrlProps/ctrlProp33.xml" ContentType="application/vnd.ms-excel.controlproperties+xml"/>
  <Override PartName="/xl/comments16.xml" ContentType="application/vnd.openxmlformats-officedocument.spreadsheetml.comments+xml"/>
  <Override PartName="/xl/drawings/drawing18.xml" ContentType="application/vnd.openxmlformats-officedocument.drawing+xml"/>
  <Override PartName="/xl/ctrlProps/ctrlProp34.xml" ContentType="application/vnd.ms-excel.controlproperties+xml"/>
  <Override PartName="/xl/ctrlProps/ctrlProp35.xml" ContentType="application/vnd.ms-excel.controlproperties+xml"/>
  <Override PartName="/xl/comments17.xml" ContentType="application/vnd.openxmlformats-officedocument.spreadsheetml.comments+xml"/>
  <Override PartName="/xl/drawings/drawing19.xml" ContentType="application/vnd.openxmlformats-officedocument.drawing+xml"/>
  <Override PartName="/xl/ctrlProps/ctrlProp36.xml" ContentType="application/vnd.ms-excel.controlproperties+xml"/>
  <Override PartName="/xl/ctrlProps/ctrlProp37.xml" ContentType="application/vnd.ms-excel.controlproperties+xml"/>
  <Override PartName="/xl/comments18.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131" codeName="{26A90621-87C4-6C01-FD6A-EE6E7C140903}"/>
  <workbookPr codeName="ThisWorkbook" defaultThemeVersion="124226"/>
  <mc:AlternateContent xmlns:mc="http://schemas.openxmlformats.org/markup-compatibility/2006">
    <mc:Choice Requires="x15">
      <x15ac:absPath xmlns:x15ac="http://schemas.microsoft.com/office/spreadsheetml/2010/11/ac" url="https://liveutk-my.sharepoint.com/personal/rbowlin2_utk_edu/Documents/Documents/Dairy/"/>
    </mc:Choice>
  </mc:AlternateContent>
  <xr:revisionPtr revIDLastSave="36" documentId="8_{C53CD519-8EEF-4BE9-B092-3B7B265287FE}" xr6:coauthVersionLast="47" xr6:coauthVersionMax="47" xr10:uidLastSave="{95D8B5BA-39DB-49F4-9DEF-A3AAC870FA21}"/>
  <bookViews>
    <workbookView xWindow="9510" yWindow="0" windowWidth="9780" windowHeight="11370" xr2:uid="{00000000-000D-0000-FFFF-FFFF00000000}"/>
  </bookViews>
  <sheets>
    <sheet name="Introduction" sheetId="7" r:id="rId1"/>
    <sheet name="2026" sheetId="35" r:id="rId2"/>
    <sheet name="2025" sheetId="34" r:id="rId3"/>
    <sheet name="2024" sheetId="33" r:id="rId4"/>
    <sheet name="2023" sheetId="32" r:id="rId5"/>
    <sheet name="2022" sheetId="31" r:id="rId6"/>
    <sheet name="2021" sheetId="30" r:id="rId7"/>
    <sheet name="2020" sheetId="29" r:id="rId8"/>
    <sheet name="2019" sheetId="14" r:id="rId9"/>
    <sheet name="2018" sheetId="25" state="hidden" r:id="rId10"/>
    <sheet name="2017" sheetId="26" state="hidden" r:id="rId11"/>
    <sheet name="2016" sheetId="27" state="hidden" r:id="rId12"/>
    <sheet name="2015" sheetId="28" state="hidden" r:id="rId13"/>
    <sheet name="2014" sheetId="19" state="hidden" r:id="rId14"/>
    <sheet name="2013" sheetId="20" state="hidden" r:id="rId15"/>
    <sheet name="2012" sheetId="21" state="hidden" r:id="rId16"/>
    <sheet name="2011" sheetId="22" state="hidden" r:id="rId17"/>
    <sheet name="2010" sheetId="23" state="hidden" r:id="rId18"/>
    <sheet name="2009" sheetId="24" state="hidden" r:id="rId19"/>
  </sheets>
  <definedNames>
    <definedName name="_xlnm.Print_Area" localSheetId="5">'2022'!$F$2:$R$51</definedName>
    <definedName name="_xlnm.Print_Area" localSheetId="2">'2025'!$F$2:$R$51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21" i="35" l="1"/>
  <c r="R36" i="35"/>
  <c r="Q36" i="35"/>
  <c r="P36" i="35"/>
  <c r="O36" i="35"/>
  <c r="N36" i="35"/>
  <c r="M36" i="35"/>
  <c r="L36" i="35"/>
  <c r="K36" i="35"/>
  <c r="J36" i="35"/>
  <c r="I36" i="35"/>
  <c r="H36" i="35"/>
  <c r="G36" i="35"/>
  <c r="A47" i="35"/>
  <c r="R31" i="35"/>
  <c r="Q31" i="35"/>
  <c r="P31" i="35"/>
  <c r="O31" i="35"/>
  <c r="N31" i="35"/>
  <c r="M31" i="35"/>
  <c r="L31" i="35"/>
  <c r="K31" i="35"/>
  <c r="J31" i="35"/>
  <c r="I31" i="35"/>
  <c r="H31" i="35"/>
  <c r="G31" i="35"/>
  <c r="R30" i="35"/>
  <c r="Q30" i="35"/>
  <c r="P30" i="35"/>
  <c r="O30" i="35"/>
  <c r="N30" i="35"/>
  <c r="M30" i="35"/>
  <c r="L30" i="35"/>
  <c r="K30" i="35"/>
  <c r="J30" i="35"/>
  <c r="I30" i="35"/>
  <c r="H30" i="35"/>
  <c r="G30" i="35"/>
  <c r="R29" i="35"/>
  <c r="Q29" i="35"/>
  <c r="P29" i="35"/>
  <c r="O29" i="35"/>
  <c r="N29" i="35"/>
  <c r="M29" i="35"/>
  <c r="L29" i="35"/>
  <c r="K29" i="35"/>
  <c r="J29" i="35"/>
  <c r="I29" i="35"/>
  <c r="H29" i="35"/>
  <c r="G29" i="35"/>
  <c r="P20" i="35"/>
  <c r="P33" i="35" s="1"/>
  <c r="O20" i="35"/>
  <c r="O33" i="35" s="1"/>
  <c r="N20" i="35"/>
  <c r="N33" i="35" s="1"/>
  <c r="M20" i="35"/>
  <c r="M34" i="35" s="1"/>
  <c r="L20" i="35"/>
  <c r="L34" i="35" s="1"/>
  <c r="C19" i="35"/>
  <c r="R18" i="35"/>
  <c r="Q18" i="35"/>
  <c r="P18" i="35"/>
  <c r="O18" i="35"/>
  <c r="N18" i="35"/>
  <c r="M18" i="35"/>
  <c r="L18" i="35"/>
  <c r="K18" i="35"/>
  <c r="J18" i="35"/>
  <c r="C18" i="35"/>
  <c r="R16" i="35"/>
  <c r="Q16" i="35"/>
  <c r="P16" i="35"/>
  <c r="O16" i="35"/>
  <c r="N16" i="35"/>
  <c r="M16" i="35"/>
  <c r="L16" i="35"/>
  <c r="K16" i="35"/>
  <c r="J16" i="35"/>
  <c r="I16" i="35"/>
  <c r="H16" i="35"/>
  <c r="G16" i="35"/>
  <c r="R15" i="35"/>
  <c r="Q15" i="35"/>
  <c r="P15" i="35"/>
  <c r="O15" i="35"/>
  <c r="N15" i="35"/>
  <c r="M15" i="35"/>
  <c r="L15" i="35"/>
  <c r="K15" i="35"/>
  <c r="J15" i="35"/>
  <c r="I15" i="35"/>
  <c r="H15" i="35"/>
  <c r="G15" i="35"/>
  <c r="R14" i="35"/>
  <c r="Q14" i="35"/>
  <c r="P14" i="35"/>
  <c r="O14" i="35"/>
  <c r="N14" i="35"/>
  <c r="M14" i="35"/>
  <c r="L14" i="35"/>
  <c r="K14" i="35"/>
  <c r="J14" i="35"/>
  <c r="I14" i="35"/>
  <c r="H14" i="35"/>
  <c r="G14" i="35"/>
  <c r="R11" i="35"/>
  <c r="R20" i="35" s="1"/>
  <c r="Q11" i="35"/>
  <c r="Q20" i="35" s="1"/>
  <c r="P11" i="35"/>
  <c r="O11" i="35"/>
  <c r="N11" i="35"/>
  <c r="M11" i="35"/>
  <c r="L11" i="35"/>
  <c r="K11" i="35"/>
  <c r="K20" i="35" s="1"/>
  <c r="K34" i="35" s="1"/>
  <c r="J11" i="35"/>
  <c r="I11" i="35"/>
  <c r="H11" i="35"/>
  <c r="G11" i="35"/>
  <c r="C10" i="35"/>
  <c r="A47" i="34"/>
  <c r="R31" i="34"/>
  <c r="Q31" i="34"/>
  <c r="P31" i="34"/>
  <c r="O31" i="34"/>
  <c r="N31" i="34"/>
  <c r="M31" i="34"/>
  <c r="L31" i="34"/>
  <c r="K31" i="34"/>
  <c r="J31" i="34"/>
  <c r="I31" i="34"/>
  <c r="H31" i="34"/>
  <c r="G31" i="34"/>
  <c r="R30" i="34"/>
  <c r="Q30" i="34"/>
  <c r="P30" i="34"/>
  <c r="O30" i="34"/>
  <c r="N30" i="34"/>
  <c r="M30" i="34"/>
  <c r="L30" i="34"/>
  <c r="K30" i="34"/>
  <c r="J30" i="34"/>
  <c r="I30" i="34"/>
  <c r="H30" i="34"/>
  <c r="G30" i="34"/>
  <c r="R29" i="34"/>
  <c r="Q29" i="34"/>
  <c r="P29" i="34"/>
  <c r="O29" i="34"/>
  <c r="N29" i="34"/>
  <c r="M29" i="34"/>
  <c r="L29" i="34"/>
  <c r="K29" i="34"/>
  <c r="J29" i="34"/>
  <c r="I29" i="34"/>
  <c r="H29" i="34"/>
  <c r="G29" i="34"/>
  <c r="C19" i="34"/>
  <c r="C18" i="34"/>
  <c r="R16" i="34"/>
  <c r="Q16" i="34"/>
  <c r="P16" i="34"/>
  <c r="O16" i="34"/>
  <c r="N16" i="34"/>
  <c r="M16" i="34"/>
  <c r="L16" i="34"/>
  <c r="K16" i="34"/>
  <c r="J16" i="34"/>
  <c r="I16" i="34"/>
  <c r="H16" i="34"/>
  <c r="G16" i="34"/>
  <c r="R15" i="34"/>
  <c r="R18" i="34" s="1"/>
  <c r="Q15" i="34"/>
  <c r="P15" i="34"/>
  <c r="O15" i="34"/>
  <c r="N15" i="34"/>
  <c r="M15" i="34"/>
  <c r="L15" i="34"/>
  <c r="K15" i="34"/>
  <c r="J15" i="34"/>
  <c r="I15" i="34"/>
  <c r="H15" i="34"/>
  <c r="G15" i="34"/>
  <c r="R14" i="34"/>
  <c r="Q14" i="34"/>
  <c r="P14" i="34"/>
  <c r="O14" i="34"/>
  <c r="N14" i="34"/>
  <c r="M14" i="34"/>
  <c r="L14" i="34"/>
  <c r="K14" i="34"/>
  <c r="J14" i="34"/>
  <c r="I14" i="34"/>
  <c r="H14" i="34"/>
  <c r="G14" i="34"/>
  <c r="R11" i="34"/>
  <c r="Q11" i="34"/>
  <c r="P11" i="34"/>
  <c r="O11" i="34"/>
  <c r="N11" i="34"/>
  <c r="M11" i="34"/>
  <c r="L11" i="34"/>
  <c r="K11" i="34"/>
  <c r="J11" i="34"/>
  <c r="I11" i="34"/>
  <c r="H11" i="34"/>
  <c r="G11" i="34"/>
  <c r="C10" i="34"/>
  <c r="A47" i="33"/>
  <c r="R31" i="33"/>
  <c r="Q31" i="33"/>
  <c r="P31" i="33"/>
  <c r="O31" i="33"/>
  <c r="N31" i="33"/>
  <c r="M31" i="33"/>
  <c r="L31" i="33"/>
  <c r="K31" i="33"/>
  <c r="J31" i="33"/>
  <c r="I31" i="33"/>
  <c r="H31" i="33"/>
  <c r="G31" i="33"/>
  <c r="R30" i="33"/>
  <c r="Q30" i="33"/>
  <c r="P30" i="33"/>
  <c r="O30" i="33"/>
  <c r="N30" i="33"/>
  <c r="M30" i="33"/>
  <c r="L30" i="33"/>
  <c r="K30" i="33"/>
  <c r="J30" i="33"/>
  <c r="I30" i="33"/>
  <c r="H30" i="33"/>
  <c r="G30" i="33"/>
  <c r="R29" i="33"/>
  <c r="Q29" i="33"/>
  <c r="P29" i="33"/>
  <c r="O29" i="33"/>
  <c r="N29" i="33"/>
  <c r="M29" i="33"/>
  <c r="L29" i="33"/>
  <c r="K29" i="33"/>
  <c r="J29" i="33"/>
  <c r="I29" i="33"/>
  <c r="H29" i="33"/>
  <c r="G29" i="33"/>
  <c r="C19" i="33"/>
  <c r="C18" i="33"/>
  <c r="R16" i="33"/>
  <c r="Q16" i="33"/>
  <c r="P16" i="33"/>
  <c r="O16" i="33"/>
  <c r="N16" i="33"/>
  <c r="M16" i="33"/>
  <c r="L16" i="33"/>
  <c r="K16" i="33"/>
  <c r="J16" i="33"/>
  <c r="I16" i="33"/>
  <c r="H16" i="33"/>
  <c r="G16" i="33"/>
  <c r="R15" i="33"/>
  <c r="Q15" i="33"/>
  <c r="P15" i="33"/>
  <c r="O15" i="33"/>
  <c r="N15" i="33"/>
  <c r="M15" i="33"/>
  <c r="L15" i="33"/>
  <c r="K15" i="33"/>
  <c r="J15" i="33"/>
  <c r="I15" i="33"/>
  <c r="H15" i="33"/>
  <c r="G15" i="33"/>
  <c r="R14" i="33"/>
  <c r="Q14" i="33"/>
  <c r="P14" i="33"/>
  <c r="O14" i="33"/>
  <c r="N14" i="33"/>
  <c r="M14" i="33"/>
  <c r="L14" i="33"/>
  <c r="K14" i="33"/>
  <c r="J14" i="33"/>
  <c r="I14" i="33"/>
  <c r="H14" i="33"/>
  <c r="G14" i="33"/>
  <c r="R11" i="33"/>
  <c r="Q11" i="33"/>
  <c r="P11" i="33"/>
  <c r="O11" i="33"/>
  <c r="N11" i="33"/>
  <c r="M11" i="33"/>
  <c r="L11" i="33"/>
  <c r="K11" i="33"/>
  <c r="J11" i="33"/>
  <c r="I11" i="33"/>
  <c r="H11" i="33"/>
  <c r="G11" i="33"/>
  <c r="C10" i="33"/>
  <c r="A47" i="32"/>
  <c r="R31" i="32"/>
  <c r="Q31" i="32"/>
  <c r="P31" i="32"/>
  <c r="O31" i="32"/>
  <c r="N31" i="32"/>
  <c r="M31" i="32"/>
  <c r="L31" i="32"/>
  <c r="K31" i="32"/>
  <c r="J31" i="32"/>
  <c r="I31" i="32"/>
  <c r="H31" i="32"/>
  <c r="G31" i="32"/>
  <c r="R30" i="32"/>
  <c r="Q30" i="32"/>
  <c r="P30" i="32"/>
  <c r="O30" i="32"/>
  <c r="N30" i="32"/>
  <c r="M30" i="32"/>
  <c r="L30" i="32"/>
  <c r="K30" i="32"/>
  <c r="J30" i="32"/>
  <c r="I30" i="32"/>
  <c r="H30" i="32"/>
  <c r="G30" i="32"/>
  <c r="R29" i="32"/>
  <c r="Q29" i="32"/>
  <c r="P29" i="32"/>
  <c r="O29" i="32"/>
  <c r="N29" i="32"/>
  <c r="M29" i="32"/>
  <c r="L29" i="32"/>
  <c r="K29" i="32"/>
  <c r="J29" i="32"/>
  <c r="I29" i="32"/>
  <c r="H29" i="32"/>
  <c r="G29" i="32"/>
  <c r="C19" i="32"/>
  <c r="C18" i="32"/>
  <c r="R16" i="32"/>
  <c r="Q16" i="32"/>
  <c r="P16" i="32"/>
  <c r="O16" i="32"/>
  <c r="N16" i="32"/>
  <c r="M16" i="32"/>
  <c r="L16" i="32"/>
  <c r="K16" i="32"/>
  <c r="J16" i="32"/>
  <c r="I16" i="32"/>
  <c r="H16" i="32"/>
  <c r="G16" i="32"/>
  <c r="R15" i="32"/>
  <c r="Q15" i="32"/>
  <c r="P15" i="32"/>
  <c r="O15" i="32"/>
  <c r="N15" i="32"/>
  <c r="M15" i="32"/>
  <c r="L15" i="32"/>
  <c r="K15" i="32"/>
  <c r="J15" i="32"/>
  <c r="I15" i="32"/>
  <c r="H15" i="32"/>
  <c r="G15" i="32"/>
  <c r="R14" i="32"/>
  <c r="Q14" i="32"/>
  <c r="P14" i="32"/>
  <c r="O14" i="32"/>
  <c r="N14" i="32"/>
  <c r="M14" i="32"/>
  <c r="L14" i="32"/>
  <c r="K14" i="32"/>
  <c r="J14" i="32"/>
  <c r="I14" i="32"/>
  <c r="H14" i="32"/>
  <c r="G14" i="32"/>
  <c r="R11" i="32"/>
  <c r="Q11" i="32"/>
  <c r="P11" i="32"/>
  <c r="O11" i="32"/>
  <c r="N11" i="32"/>
  <c r="M11" i="32"/>
  <c r="L11" i="32"/>
  <c r="K11" i="32"/>
  <c r="J11" i="32"/>
  <c r="I11" i="32"/>
  <c r="H11" i="32"/>
  <c r="G11" i="32"/>
  <c r="C10" i="32"/>
  <c r="J20" i="35" l="1"/>
  <c r="J33" i="35" s="1"/>
  <c r="I18" i="35"/>
  <c r="H18" i="35"/>
  <c r="G18" i="35"/>
  <c r="Q18" i="34"/>
  <c r="Q20" i="34" s="1"/>
  <c r="R20" i="34"/>
  <c r="P18" i="34"/>
  <c r="P20" i="34" s="1"/>
  <c r="P33" i="34" s="1"/>
  <c r="P36" i="34" s="1"/>
  <c r="G50" i="34" s="1"/>
  <c r="O18" i="34"/>
  <c r="O20" i="34" s="1"/>
  <c r="O33" i="34" s="1"/>
  <c r="N18" i="34"/>
  <c r="M18" i="34"/>
  <c r="L18" i="34"/>
  <c r="L20" i="34" s="1"/>
  <c r="L33" i="34" s="1"/>
  <c r="H18" i="34"/>
  <c r="H20" i="34" s="1"/>
  <c r="G18" i="34"/>
  <c r="N20" i="34"/>
  <c r="N34" i="34" s="1"/>
  <c r="K18" i="34"/>
  <c r="K20" i="34" s="1"/>
  <c r="J18" i="34"/>
  <c r="J20" i="34" s="1"/>
  <c r="J33" i="34" s="1"/>
  <c r="M20" i="34"/>
  <c r="M33" i="34" s="1"/>
  <c r="M36" i="34" s="1"/>
  <c r="G47" i="34" s="1"/>
  <c r="G20" i="35"/>
  <c r="Q34" i="35"/>
  <c r="Q33" i="35"/>
  <c r="R34" i="35"/>
  <c r="R33" i="35"/>
  <c r="H20" i="35"/>
  <c r="I20" i="35"/>
  <c r="M33" i="35"/>
  <c r="O34" i="35"/>
  <c r="C11" i="35"/>
  <c r="G48" i="35" s="1"/>
  <c r="L33" i="35"/>
  <c r="N34" i="35"/>
  <c r="P34" i="35"/>
  <c r="K33" i="35"/>
  <c r="R18" i="33"/>
  <c r="R20" i="33" s="1"/>
  <c r="R34" i="33" s="1"/>
  <c r="Q18" i="33"/>
  <c r="Q20" i="33" s="1"/>
  <c r="O18" i="33"/>
  <c r="I18" i="34"/>
  <c r="I20" i="34" s="1"/>
  <c r="R34" i="34"/>
  <c r="R33" i="34"/>
  <c r="G20" i="34"/>
  <c r="C11" i="34"/>
  <c r="L34" i="34"/>
  <c r="O34" i="34"/>
  <c r="M18" i="33"/>
  <c r="J18" i="33"/>
  <c r="J20" i="33" s="1"/>
  <c r="J33" i="33" s="1"/>
  <c r="I18" i="33"/>
  <c r="I20" i="33" s="1"/>
  <c r="G18" i="33"/>
  <c r="G20" i="33" s="1"/>
  <c r="G33" i="33" s="1"/>
  <c r="G36" i="33" s="1"/>
  <c r="G41" i="33" s="1"/>
  <c r="R18" i="32"/>
  <c r="M20" i="33"/>
  <c r="M34" i="33" s="1"/>
  <c r="N18" i="33"/>
  <c r="N20" i="33" s="1"/>
  <c r="N33" i="33" s="1"/>
  <c r="N36" i="33" s="1"/>
  <c r="G48" i="33" s="1"/>
  <c r="O20" i="33"/>
  <c r="O34" i="33" s="1"/>
  <c r="K18" i="33"/>
  <c r="K20" i="33" s="1"/>
  <c r="H18" i="33"/>
  <c r="H20" i="33" s="1"/>
  <c r="H34" i="33" s="1"/>
  <c r="P18" i="33"/>
  <c r="P20" i="33" s="1"/>
  <c r="L18" i="33"/>
  <c r="L20" i="33" s="1"/>
  <c r="C21" i="33"/>
  <c r="C22" i="33" s="1"/>
  <c r="G56" i="33" s="1"/>
  <c r="C11" i="33"/>
  <c r="K18" i="32"/>
  <c r="R20" i="32"/>
  <c r="R33" i="32" s="1"/>
  <c r="H18" i="32"/>
  <c r="H20" i="32" s="1"/>
  <c r="H33" i="32" s="1"/>
  <c r="P18" i="32"/>
  <c r="P20" i="32" s="1"/>
  <c r="I18" i="32"/>
  <c r="I20" i="32" s="1"/>
  <c r="Q18" i="32"/>
  <c r="Q20" i="32" s="1"/>
  <c r="J18" i="32"/>
  <c r="L18" i="32"/>
  <c r="L20" i="32" s="1"/>
  <c r="M18" i="32"/>
  <c r="M20" i="32" s="1"/>
  <c r="M33" i="32" s="1"/>
  <c r="J20" i="32"/>
  <c r="J34" i="32" s="1"/>
  <c r="N18" i="32"/>
  <c r="N20" i="32" s="1"/>
  <c r="G18" i="32"/>
  <c r="G20" i="32" s="1"/>
  <c r="O18" i="32"/>
  <c r="O20" i="32" s="1"/>
  <c r="O34" i="32" s="1"/>
  <c r="K20" i="32"/>
  <c r="C11" i="32"/>
  <c r="C21" i="32" s="1"/>
  <c r="C22" i="32" s="1"/>
  <c r="G56" i="32" s="1"/>
  <c r="A47" i="31"/>
  <c r="R31" i="31"/>
  <c r="Q31" i="31"/>
  <c r="P31" i="31"/>
  <c r="O31" i="31"/>
  <c r="N31" i="31"/>
  <c r="M31" i="31"/>
  <c r="L31" i="31"/>
  <c r="K31" i="31"/>
  <c r="J31" i="31"/>
  <c r="I31" i="31"/>
  <c r="H31" i="31"/>
  <c r="G31" i="31"/>
  <c r="R30" i="31"/>
  <c r="Q30" i="31"/>
  <c r="P30" i="31"/>
  <c r="O30" i="31"/>
  <c r="N30" i="31"/>
  <c r="M30" i="31"/>
  <c r="L30" i="31"/>
  <c r="K30" i="31"/>
  <c r="J30" i="31"/>
  <c r="I30" i="31"/>
  <c r="H30" i="31"/>
  <c r="G30" i="31"/>
  <c r="R29" i="31"/>
  <c r="Q29" i="31"/>
  <c r="P29" i="31"/>
  <c r="O29" i="31"/>
  <c r="N29" i="31"/>
  <c r="M29" i="31"/>
  <c r="L29" i="31"/>
  <c r="K29" i="31"/>
  <c r="J29" i="31"/>
  <c r="I29" i="31"/>
  <c r="H29" i="31"/>
  <c r="G29" i="31"/>
  <c r="C19" i="31"/>
  <c r="C18" i="31"/>
  <c r="R16" i="31"/>
  <c r="Q16" i="31"/>
  <c r="P16" i="31"/>
  <c r="O16" i="31"/>
  <c r="N16" i="31"/>
  <c r="M16" i="31"/>
  <c r="L16" i="31"/>
  <c r="K16" i="31"/>
  <c r="J16" i="31"/>
  <c r="I16" i="31"/>
  <c r="H16" i="31"/>
  <c r="G16" i="31"/>
  <c r="R15" i="31"/>
  <c r="Q15" i="31"/>
  <c r="P15" i="31"/>
  <c r="O15" i="31"/>
  <c r="N15" i="31"/>
  <c r="M15" i="31"/>
  <c r="L15" i="31"/>
  <c r="K15" i="31"/>
  <c r="J15" i="31"/>
  <c r="I15" i="31"/>
  <c r="H15" i="31"/>
  <c r="G15" i="31"/>
  <c r="R14" i="31"/>
  <c r="Q14" i="31"/>
  <c r="P14" i="31"/>
  <c r="O14" i="31"/>
  <c r="N14" i="31"/>
  <c r="M14" i="31"/>
  <c r="L14" i="31"/>
  <c r="K14" i="31"/>
  <c r="J14" i="31"/>
  <c r="I14" i="31"/>
  <c r="H14" i="31"/>
  <c r="G14" i="31"/>
  <c r="R11" i="31"/>
  <c r="Q11" i="31"/>
  <c r="P11" i="31"/>
  <c r="O11" i="31"/>
  <c r="N11" i="31"/>
  <c r="M11" i="31"/>
  <c r="L11" i="31"/>
  <c r="K11" i="31"/>
  <c r="J11" i="31"/>
  <c r="I11" i="31"/>
  <c r="H11" i="31"/>
  <c r="G11" i="31"/>
  <c r="C10" i="31"/>
  <c r="J34" i="35" l="1"/>
  <c r="Q34" i="34"/>
  <c r="Q33" i="34"/>
  <c r="Q36" i="34" s="1"/>
  <c r="G51" i="34" s="1"/>
  <c r="L36" i="34"/>
  <c r="G46" i="34" s="1"/>
  <c r="K33" i="34"/>
  <c r="K36" i="34" s="1"/>
  <c r="G45" i="34" s="1"/>
  <c r="K34" i="34"/>
  <c r="P34" i="34"/>
  <c r="N33" i="34"/>
  <c r="M34" i="34"/>
  <c r="G51" i="35"/>
  <c r="G33" i="35"/>
  <c r="G41" i="35" s="1"/>
  <c r="G34" i="35"/>
  <c r="G47" i="35"/>
  <c r="G44" i="35"/>
  <c r="I34" i="35"/>
  <c r="I33" i="35"/>
  <c r="G43" i="35" s="1"/>
  <c r="C22" i="35"/>
  <c r="G56" i="35" s="1"/>
  <c r="H34" i="35"/>
  <c r="H33" i="35"/>
  <c r="G42" i="35" s="1"/>
  <c r="G52" i="35"/>
  <c r="G45" i="35"/>
  <c r="G50" i="35"/>
  <c r="G46" i="35"/>
  <c r="G49" i="35"/>
  <c r="R33" i="33"/>
  <c r="R36" i="33" s="1"/>
  <c r="G52" i="33" s="1"/>
  <c r="C21" i="34"/>
  <c r="C22" i="34" s="1"/>
  <c r="G56" i="34" s="1"/>
  <c r="R36" i="34"/>
  <c r="G52" i="34" s="1"/>
  <c r="N36" i="34"/>
  <c r="G48" i="34" s="1"/>
  <c r="O36" i="34"/>
  <c r="G49" i="34" s="1"/>
  <c r="J36" i="34"/>
  <c r="G44" i="34" s="1"/>
  <c r="Q33" i="33"/>
  <c r="Q36" i="33" s="1"/>
  <c r="G51" i="33" s="1"/>
  <c r="Q34" i="33"/>
  <c r="N34" i="33"/>
  <c r="J34" i="34"/>
  <c r="I34" i="34"/>
  <c r="I33" i="34"/>
  <c r="I36" i="34" s="1"/>
  <c r="G43" i="34" s="1"/>
  <c r="H33" i="34"/>
  <c r="H36" i="34" s="1"/>
  <c r="G42" i="34" s="1"/>
  <c r="H34" i="34"/>
  <c r="G33" i="34"/>
  <c r="G36" i="34" s="1"/>
  <c r="G41" i="34" s="1"/>
  <c r="G34" i="34"/>
  <c r="M33" i="33"/>
  <c r="L34" i="33"/>
  <c r="L33" i="33"/>
  <c r="L36" i="33" s="1"/>
  <c r="G46" i="33" s="1"/>
  <c r="I33" i="33"/>
  <c r="I36" i="33" s="1"/>
  <c r="G43" i="33" s="1"/>
  <c r="I34" i="33"/>
  <c r="J34" i="33"/>
  <c r="G34" i="33"/>
  <c r="R34" i="32"/>
  <c r="K33" i="33"/>
  <c r="K36" i="33" s="1"/>
  <c r="G45" i="33" s="1"/>
  <c r="K34" i="33"/>
  <c r="P33" i="33"/>
  <c r="P36" i="33" s="1"/>
  <c r="G50" i="33" s="1"/>
  <c r="P34" i="33"/>
  <c r="H33" i="33"/>
  <c r="H36" i="33" s="1"/>
  <c r="G42" i="33" s="1"/>
  <c r="O33" i="33"/>
  <c r="O36" i="33" s="1"/>
  <c r="G49" i="33" s="1"/>
  <c r="J36" i="33"/>
  <c r="G44" i="33" s="1"/>
  <c r="M36" i="33"/>
  <c r="G47" i="33" s="1"/>
  <c r="Q33" i="32"/>
  <c r="Q36" i="32" s="1"/>
  <c r="G51" i="32" s="1"/>
  <c r="Q34" i="32"/>
  <c r="J33" i="32"/>
  <c r="J36" i="32" s="1"/>
  <c r="G44" i="32" s="1"/>
  <c r="P33" i="32"/>
  <c r="P36" i="32" s="1"/>
  <c r="G50" i="32" s="1"/>
  <c r="P34" i="32"/>
  <c r="I33" i="32"/>
  <c r="I36" i="32" s="1"/>
  <c r="G43" i="32" s="1"/>
  <c r="I34" i="32"/>
  <c r="O33" i="32"/>
  <c r="O36" i="32" s="1"/>
  <c r="G49" i="32" s="1"/>
  <c r="R18" i="31"/>
  <c r="R20" i="31" s="1"/>
  <c r="R33" i="31" s="1"/>
  <c r="G33" i="32"/>
  <c r="G36" i="32" s="1"/>
  <c r="G41" i="32" s="1"/>
  <c r="G34" i="32"/>
  <c r="M34" i="32"/>
  <c r="H34" i="32"/>
  <c r="N34" i="32"/>
  <c r="N33" i="32"/>
  <c r="N36" i="32" s="1"/>
  <c r="G48" i="32" s="1"/>
  <c r="L34" i="32"/>
  <c r="L33" i="32"/>
  <c r="L36" i="32" s="1"/>
  <c r="G46" i="32" s="1"/>
  <c r="M36" i="32"/>
  <c r="G47" i="32" s="1"/>
  <c r="R36" i="32"/>
  <c r="G52" i="32" s="1"/>
  <c r="K34" i="32"/>
  <c r="K33" i="32"/>
  <c r="K36" i="32" s="1"/>
  <c r="G45" i="32" s="1"/>
  <c r="H36" i="32"/>
  <c r="G42" i="32" s="1"/>
  <c r="Q18" i="31"/>
  <c r="Q20" i="31" s="1"/>
  <c r="Q33" i="31" s="1"/>
  <c r="O18" i="31"/>
  <c r="O20" i="31" s="1"/>
  <c r="O33" i="31" s="1"/>
  <c r="P18" i="31"/>
  <c r="P20" i="31" s="1"/>
  <c r="P34" i="31" s="1"/>
  <c r="N18" i="31"/>
  <c r="N20" i="31" s="1"/>
  <c r="N33" i="31" s="1"/>
  <c r="M18" i="31"/>
  <c r="M20" i="31" s="1"/>
  <c r="M33" i="31" s="1"/>
  <c r="L18" i="31"/>
  <c r="L20" i="31" s="1"/>
  <c r="K18" i="31"/>
  <c r="K20" i="31" s="1"/>
  <c r="J18" i="31"/>
  <c r="J20" i="31" s="1"/>
  <c r="I18" i="31"/>
  <c r="I20" i="31" s="1"/>
  <c r="I33" i="31" s="1"/>
  <c r="H18" i="31"/>
  <c r="H20" i="31" s="1"/>
  <c r="G18" i="31"/>
  <c r="G20" i="31" s="1"/>
  <c r="G34" i="31" s="1"/>
  <c r="C11" i="31"/>
  <c r="C21" i="31" s="1"/>
  <c r="C22" i="31" s="1"/>
  <c r="G56" i="31" s="1"/>
  <c r="A47" i="30"/>
  <c r="R31" i="30"/>
  <c r="Q31" i="30"/>
  <c r="P31" i="30"/>
  <c r="O31" i="30"/>
  <c r="N31" i="30"/>
  <c r="M31" i="30"/>
  <c r="L31" i="30"/>
  <c r="K31" i="30"/>
  <c r="J31" i="30"/>
  <c r="I31" i="30"/>
  <c r="H31" i="30"/>
  <c r="G31" i="30"/>
  <c r="R30" i="30"/>
  <c r="Q30" i="30"/>
  <c r="P30" i="30"/>
  <c r="O30" i="30"/>
  <c r="N30" i="30"/>
  <c r="M30" i="30"/>
  <c r="L30" i="30"/>
  <c r="K30" i="30"/>
  <c r="J30" i="30"/>
  <c r="I30" i="30"/>
  <c r="H30" i="30"/>
  <c r="G30" i="30"/>
  <c r="R29" i="30"/>
  <c r="Q29" i="30"/>
  <c r="P29" i="30"/>
  <c r="O29" i="30"/>
  <c r="N29" i="30"/>
  <c r="M29" i="30"/>
  <c r="L29" i="30"/>
  <c r="K29" i="30"/>
  <c r="J29" i="30"/>
  <c r="I29" i="30"/>
  <c r="H29" i="30"/>
  <c r="G29" i="30"/>
  <c r="C19" i="30"/>
  <c r="C18" i="30"/>
  <c r="R16" i="30"/>
  <c r="Q16" i="30"/>
  <c r="P16" i="30"/>
  <c r="O16" i="30"/>
  <c r="N16" i="30"/>
  <c r="M16" i="30"/>
  <c r="L16" i="30"/>
  <c r="K16" i="30"/>
  <c r="J16" i="30"/>
  <c r="I16" i="30"/>
  <c r="H16" i="30"/>
  <c r="G16" i="30"/>
  <c r="R15" i="30"/>
  <c r="Q15" i="30"/>
  <c r="P15" i="30"/>
  <c r="O15" i="30"/>
  <c r="N15" i="30"/>
  <c r="M15" i="30"/>
  <c r="L15" i="30"/>
  <c r="K15" i="30"/>
  <c r="J15" i="30"/>
  <c r="I15" i="30"/>
  <c r="H15" i="30"/>
  <c r="G15" i="30"/>
  <c r="R14" i="30"/>
  <c r="Q14" i="30"/>
  <c r="P14" i="30"/>
  <c r="O14" i="30"/>
  <c r="O18" i="30" s="1"/>
  <c r="N14" i="30"/>
  <c r="M14" i="30"/>
  <c r="L14" i="30"/>
  <c r="K14" i="30"/>
  <c r="J14" i="30"/>
  <c r="I14" i="30"/>
  <c r="I18" i="30" s="1"/>
  <c r="H14" i="30"/>
  <c r="G14" i="30"/>
  <c r="R11" i="30"/>
  <c r="Q11" i="30"/>
  <c r="P11" i="30"/>
  <c r="O11" i="30"/>
  <c r="N11" i="30"/>
  <c r="M11" i="30"/>
  <c r="L11" i="30"/>
  <c r="K11" i="30"/>
  <c r="J11" i="30"/>
  <c r="I11" i="30"/>
  <c r="H11" i="30"/>
  <c r="G11" i="30"/>
  <c r="C10" i="30"/>
  <c r="G54" i="35" l="1"/>
  <c r="G57" i="35" s="1"/>
  <c r="G54" i="34"/>
  <c r="G57" i="34" s="1"/>
  <c r="G54" i="33"/>
  <c r="G57" i="33" s="1"/>
  <c r="R34" i="31"/>
  <c r="G54" i="32"/>
  <c r="G57" i="32" s="1"/>
  <c r="Q34" i="31"/>
  <c r="P33" i="31"/>
  <c r="P36" i="31" s="1"/>
  <c r="G50" i="31" s="1"/>
  <c r="O34" i="31"/>
  <c r="N34" i="31"/>
  <c r="M34" i="31"/>
  <c r="K34" i="31"/>
  <c r="K33" i="31"/>
  <c r="K36" i="31" s="1"/>
  <c r="G45" i="31" s="1"/>
  <c r="J33" i="31"/>
  <c r="J34" i="31"/>
  <c r="H34" i="31"/>
  <c r="H33" i="31"/>
  <c r="R36" i="31"/>
  <c r="G52" i="31" s="1"/>
  <c r="O36" i="31"/>
  <c r="G49" i="31" s="1"/>
  <c r="N36" i="31"/>
  <c r="G48" i="31" s="1"/>
  <c r="J36" i="31"/>
  <c r="G44" i="31" s="1"/>
  <c r="M36" i="31"/>
  <c r="G47" i="31" s="1"/>
  <c r="Q36" i="31"/>
  <c r="G51" i="31" s="1"/>
  <c r="I36" i="31"/>
  <c r="G43" i="31" s="1"/>
  <c r="R18" i="30"/>
  <c r="R20" i="30" s="1"/>
  <c r="P18" i="30"/>
  <c r="P20" i="30" s="1"/>
  <c r="N18" i="30"/>
  <c r="N20" i="30" s="1"/>
  <c r="Q18" i="30"/>
  <c r="Q20" i="30" s="1"/>
  <c r="O20" i="30"/>
  <c r="O34" i="30" s="1"/>
  <c r="M18" i="30"/>
  <c r="M20" i="30" s="1"/>
  <c r="L18" i="30"/>
  <c r="L20" i="30" s="1"/>
  <c r="L34" i="30" s="1"/>
  <c r="K18" i="30"/>
  <c r="K20" i="30" s="1"/>
  <c r="G33" i="31"/>
  <c r="G36" i="31" s="1"/>
  <c r="G41" i="31" s="1"/>
  <c r="I34" i="31"/>
  <c r="L34" i="31"/>
  <c r="L33" i="31"/>
  <c r="L36" i="31" s="1"/>
  <c r="G46" i="31" s="1"/>
  <c r="H36" i="31"/>
  <c r="G42" i="31" s="1"/>
  <c r="J18" i="30"/>
  <c r="J20" i="30" s="1"/>
  <c r="H18" i="30"/>
  <c r="H20" i="30" s="1"/>
  <c r="G18" i="30"/>
  <c r="G20" i="30" s="1"/>
  <c r="I20" i="30"/>
  <c r="C11" i="30"/>
  <c r="C21" i="30" s="1"/>
  <c r="C22" i="30" s="1"/>
  <c r="G56" i="30" s="1"/>
  <c r="A47" i="29"/>
  <c r="R31" i="29"/>
  <c r="Q31" i="29"/>
  <c r="P31" i="29"/>
  <c r="O31" i="29"/>
  <c r="N31" i="29"/>
  <c r="M31" i="29"/>
  <c r="L31" i="29"/>
  <c r="K31" i="29"/>
  <c r="J31" i="29"/>
  <c r="I31" i="29"/>
  <c r="H31" i="29"/>
  <c r="G31" i="29"/>
  <c r="R30" i="29"/>
  <c r="Q30" i="29"/>
  <c r="P30" i="29"/>
  <c r="O30" i="29"/>
  <c r="N30" i="29"/>
  <c r="M30" i="29"/>
  <c r="L30" i="29"/>
  <c r="K30" i="29"/>
  <c r="J30" i="29"/>
  <c r="I30" i="29"/>
  <c r="H30" i="29"/>
  <c r="G30" i="29"/>
  <c r="R29" i="29"/>
  <c r="Q29" i="29"/>
  <c r="P29" i="29"/>
  <c r="O29" i="29"/>
  <c r="N29" i="29"/>
  <c r="M29" i="29"/>
  <c r="L29" i="29"/>
  <c r="K29" i="29"/>
  <c r="J29" i="29"/>
  <c r="I29" i="29"/>
  <c r="H29" i="29"/>
  <c r="G29" i="29"/>
  <c r="C19" i="29"/>
  <c r="C18" i="29"/>
  <c r="R16" i="29"/>
  <c r="Q16" i="29"/>
  <c r="P16" i="29"/>
  <c r="O16" i="29"/>
  <c r="N16" i="29"/>
  <c r="M16" i="29"/>
  <c r="L16" i="29"/>
  <c r="K16" i="29"/>
  <c r="J16" i="29"/>
  <c r="I16" i="29"/>
  <c r="H16" i="29"/>
  <c r="G16" i="29"/>
  <c r="R15" i="29"/>
  <c r="Q15" i="29"/>
  <c r="P15" i="29"/>
  <c r="O15" i="29"/>
  <c r="N15" i="29"/>
  <c r="M15" i="29"/>
  <c r="L15" i="29"/>
  <c r="K15" i="29"/>
  <c r="J15" i="29"/>
  <c r="I15" i="29"/>
  <c r="H15" i="29"/>
  <c r="G15" i="29"/>
  <c r="R14" i="29"/>
  <c r="Q14" i="29"/>
  <c r="P14" i="29"/>
  <c r="O14" i="29"/>
  <c r="N14" i="29"/>
  <c r="M14" i="29"/>
  <c r="L14" i="29"/>
  <c r="K14" i="29"/>
  <c r="J14" i="29"/>
  <c r="I14" i="29"/>
  <c r="H14" i="29"/>
  <c r="G14" i="29"/>
  <c r="R11" i="29"/>
  <c r="Q11" i="29"/>
  <c r="P11" i="29"/>
  <c r="O11" i="29"/>
  <c r="N11" i="29"/>
  <c r="M11" i="29"/>
  <c r="L11" i="29"/>
  <c r="K11" i="29"/>
  <c r="J11" i="29"/>
  <c r="I11" i="29"/>
  <c r="H11" i="29"/>
  <c r="G11" i="29"/>
  <c r="C10" i="29"/>
  <c r="C11" i="29" s="1"/>
  <c r="O33" i="30" l="1"/>
  <c r="C21" i="29"/>
  <c r="C22" i="29" s="1"/>
  <c r="G56" i="29" s="1"/>
  <c r="R18" i="29"/>
  <c r="R20" i="29" s="1"/>
  <c r="R33" i="29" s="1"/>
  <c r="H18" i="29"/>
  <c r="H20" i="29" s="1"/>
  <c r="H34" i="29" s="1"/>
  <c r="N34" i="30"/>
  <c r="N33" i="30"/>
  <c r="N36" i="30" s="1"/>
  <c r="G48" i="30" s="1"/>
  <c r="M34" i="30"/>
  <c r="M33" i="30"/>
  <c r="M36" i="30" s="1"/>
  <c r="G47" i="30" s="1"/>
  <c r="O36" i="30"/>
  <c r="G49" i="30" s="1"/>
  <c r="L33" i="30"/>
  <c r="L36" i="30" s="1"/>
  <c r="G46" i="30" s="1"/>
  <c r="G54" i="31"/>
  <c r="G57" i="31" s="1"/>
  <c r="G33" i="30"/>
  <c r="G36" i="30" s="1"/>
  <c r="G41" i="30" s="1"/>
  <c r="G34" i="30"/>
  <c r="P18" i="29"/>
  <c r="P20" i="29" s="1"/>
  <c r="P34" i="29" s="1"/>
  <c r="M18" i="29"/>
  <c r="M20" i="29" s="1"/>
  <c r="M34" i="29" s="1"/>
  <c r="L18" i="29"/>
  <c r="L20" i="29" s="1"/>
  <c r="J18" i="29"/>
  <c r="N18" i="29"/>
  <c r="N20" i="29" s="1"/>
  <c r="N33" i="29" s="1"/>
  <c r="K18" i="29"/>
  <c r="K20" i="29" s="1"/>
  <c r="K34" i="29" s="1"/>
  <c r="P33" i="30"/>
  <c r="P36" i="30" s="1"/>
  <c r="G50" i="30" s="1"/>
  <c r="P34" i="30"/>
  <c r="K34" i="30"/>
  <c r="K33" i="30"/>
  <c r="Q33" i="30"/>
  <c r="Q36" i="30" s="1"/>
  <c r="G51" i="30" s="1"/>
  <c r="Q34" i="30"/>
  <c r="I33" i="30"/>
  <c r="I36" i="30" s="1"/>
  <c r="G43" i="30" s="1"/>
  <c r="I34" i="30"/>
  <c r="R33" i="30"/>
  <c r="R36" i="30" s="1"/>
  <c r="G52" i="30" s="1"/>
  <c r="R34" i="30"/>
  <c r="J33" i="30"/>
  <c r="J36" i="30" s="1"/>
  <c r="G44" i="30" s="1"/>
  <c r="J34" i="30"/>
  <c r="H33" i="30"/>
  <c r="H36" i="30" s="1"/>
  <c r="G42" i="30" s="1"/>
  <c r="H34" i="30"/>
  <c r="J20" i="29"/>
  <c r="J33" i="29" s="1"/>
  <c r="G18" i="29"/>
  <c r="G20" i="29" s="1"/>
  <c r="G33" i="29" s="1"/>
  <c r="I18" i="29"/>
  <c r="I20" i="29" s="1"/>
  <c r="Q18" i="29"/>
  <c r="Q20" i="29" s="1"/>
  <c r="Q33" i="29" s="1"/>
  <c r="O18" i="29"/>
  <c r="O20" i="29" s="1"/>
  <c r="C10" i="14"/>
  <c r="C10" i="25"/>
  <c r="C10" i="26"/>
  <c r="C10" i="28"/>
  <c r="C10" i="27"/>
  <c r="K36" i="30" l="1"/>
  <c r="G45" i="30" s="1"/>
  <c r="G54" i="30" s="1"/>
  <c r="G57" i="30" s="1"/>
  <c r="P33" i="29"/>
  <c r="P36" i="29" s="1"/>
  <c r="G50" i="29" s="1"/>
  <c r="M33" i="29"/>
  <c r="M36" i="29" s="1"/>
  <c r="G47" i="29" s="1"/>
  <c r="K33" i="29"/>
  <c r="K36" i="29" s="1"/>
  <c r="G45" i="29" s="1"/>
  <c r="H33" i="29"/>
  <c r="H36" i="29" s="1"/>
  <c r="G42" i="29" s="1"/>
  <c r="R34" i="29"/>
  <c r="R36" i="29" s="1"/>
  <c r="G52" i="29" s="1"/>
  <c r="N34" i="29"/>
  <c r="N36" i="29" s="1"/>
  <c r="G48" i="29" s="1"/>
  <c r="J34" i="29"/>
  <c r="I33" i="29"/>
  <c r="I34" i="29"/>
  <c r="O33" i="29"/>
  <c r="O34" i="29"/>
  <c r="G34" i="29"/>
  <c r="Q34" i="29"/>
  <c r="Q36" i="29" s="1"/>
  <c r="G51" i="29" s="1"/>
  <c r="J36" i="29"/>
  <c r="G44" i="29" s="1"/>
  <c r="L34" i="29"/>
  <c r="L33" i="29"/>
  <c r="G36" i="29"/>
  <c r="G41" i="29" s="1"/>
  <c r="A47" i="28"/>
  <c r="R31" i="28"/>
  <c r="Q31" i="28"/>
  <c r="P31" i="28"/>
  <c r="O31" i="28"/>
  <c r="N31" i="28"/>
  <c r="M31" i="28"/>
  <c r="L31" i="28"/>
  <c r="K31" i="28"/>
  <c r="J31" i="28"/>
  <c r="I31" i="28"/>
  <c r="H31" i="28"/>
  <c r="G31" i="28"/>
  <c r="R30" i="28"/>
  <c r="Q30" i="28"/>
  <c r="P30" i="28"/>
  <c r="O30" i="28"/>
  <c r="N30" i="28"/>
  <c r="M30" i="28"/>
  <c r="L30" i="28"/>
  <c r="K30" i="28"/>
  <c r="J30" i="28"/>
  <c r="I30" i="28"/>
  <c r="H30" i="28"/>
  <c r="G30" i="28"/>
  <c r="R29" i="28"/>
  <c r="Q29" i="28"/>
  <c r="P29" i="28"/>
  <c r="O29" i="28"/>
  <c r="N29" i="28"/>
  <c r="M29" i="28"/>
  <c r="L29" i="28"/>
  <c r="K29" i="28"/>
  <c r="J29" i="28"/>
  <c r="I29" i="28"/>
  <c r="H29" i="28"/>
  <c r="G29" i="28"/>
  <c r="C19" i="28"/>
  <c r="C18" i="28"/>
  <c r="R16" i="28"/>
  <c r="Q16" i="28"/>
  <c r="P16" i="28"/>
  <c r="O16" i="28"/>
  <c r="N16" i="28"/>
  <c r="M16" i="28"/>
  <c r="L16" i="28"/>
  <c r="K16" i="28"/>
  <c r="J16" i="28"/>
  <c r="I16" i="28"/>
  <c r="H16" i="28"/>
  <c r="G16" i="28"/>
  <c r="R15" i="28"/>
  <c r="Q15" i="28"/>
  <c r="P15" i="28"/>
  <c r="O15" i="28"/>
  <c r="N15" i="28"/>
  <c r="M15" i="28"/>
  <c r="L15" i="28"/>
  <c r="K15" i="28"/>
  <c r="J15" i="28"/>
  <c r="I15" i="28"/>
  <c r="H15" i="28"/>
  <c r="G15" i="28"/>
  <c r="R14" i="28"/>
  <c r="Q14" i="28"/>
  <c r="Q18" i="28" s="1"/>
  <c r="P14" i="28"/>
  <c r="O14" i="28"/>
  <c r="N14" i="28"/>
  <c r="M14" i="28"/>
  <c r="M18" i="28" s="1"/>
  <c r="L14" i="28"/>
  <c r="L18" i="28" s="1"/>
  <c r="K14" i="28"/>
  <c r="K18" i="28" s="1"/>
  <c r="J14" i="28"/>
  <c r="I14" i="28"/>
  <c r="I18" i="28" s="1"/>
  <c r="H14" i="28"/>
  <c r="G14" i="28"/>
  <c r="R11" i="28"/>
  <c r="Q11" i="28"/>
  <c r="P11" i="28"/>
  <c r="O11" i="28"/>
  <c r="N11" i="28"/>
  <c r="M11" i="28"/>
  <c r="L11" i="28"/>
  <c r="K11" i="28"/>
  <c r="J11" i="28"/>
  <c r="I11" i="28"/>
  <c r="H11" i="28"/>
  <c r="G11" i="28"/>
  <c r="C11" i="28"/>
  <c r="A47" i="27"/>
  <c r="R31" i="27"/>
  <c r="Q31" i="27"/>
  <c r="P31" i="27"/>
  <c r="O31" i="27"/>
  <c r="N31" i="27"/>
  <c r="M31" i="27"/>
  <c r="L31" i="27"/>
  <c r="K31" i="27"/>
  <c r="J31" i="27"/>
  <c r="I31" i="27"/>
  <c r="H31" i="27"/>
  <c r="G31" i="27"/>
  <c r="R30" i="27"/>
  <c r="Q30" i="27"/>
  <c r="P30" i="27"/>
  <c r="O30" i="27"/>
  <c r="N30" i="27"/>
  <c r="M30" i="27"/>
  <c r="L30" i="27"/>
  <c r="K30" i="27"/>
  <c r="J30" i="27"/>
  <c r="I30" i="27"/>
  <c r="H30" i="27"/>
  <c r="G30" i="27"/>
  <c r="R29" i="27"/>
  <c r="Q29" i="27"/>
  <c r="P29" i="27"/>
  <c r="O29" i="27"/>
  <c r="N29" i="27"/>
  <c r="M29" i="27"/>
  <c r="L29" i="27"/>
  <c r="K29" i="27"/>
  <c r="J29" i="27"/>
  <c r="I29" i="27"/>
  <c r="H29" i="27"/>
  <c r="G29" i="27"/>
  <c r="C19" i="27"/>
  <c r="C18" i="27"/>
  <c r="R16" i="27"/>
  <c r="Q16" i="27"/>
  <c r="P16" i="27"/>
  <c r="O16" i="27"/>
  <c r="N16" i="27"/>
  <c r="M16" i="27"/>
  <c r="L16" i="27"/>
  <c r="K16" i="27"/>
  <c r="J16" i="27"/>
  <c r="I16" i="27"/>
  <c r="H16" i="27"/>
  <c r="G16" i="27"/>
  <c r="R15" i="27"/>
  <c r="R18" i="27" s="1"/>
  <c r="R20" i="27" s="1"/>
  <c r="Q15" i="27"/>
  <c r="P15" i="27"/>
  <c r="O15" i="27"/>
  <c r="N15" i="27"/>
  <c r="M15" i="27"/>
  <c r="L15" i="27"/>
  <c r="K15" i="27"/>
  <c r="J15" i="27"/>
  <c r="I15" i="27"/>
  <c r="H15" i="27"/>
  <c r="G15" i="27"/>
  <c r="R14" i="27"/>
  <c r="Q14" i="27"/>
  <c r="P14" i="27"/>
  <c r="O14" i="27"/>
  <c r="N14" i="27"/>
  <c r="N18" i="27" s="1"/>
  <c r="M14" i="27"/>
  <c r="L14" i="27"/>
  <c r="L18" i="27" s="1"/>
  <c r="K14" i="27"/>
  <c r="K18" i="27" s="1"/>
  <c r="J14" i="27"/>
  <c r="J18" i="27" s="1"/>
  <c r="J20" i="27" s="1"/>
  <c r="I14" i="27"/>
  <c r="H14" i="27"/>
  <c r="G14" i="27"/>
  <c r="R11" i="27"/>
  <c r="Q11" i="27"/>
  <c r="P11" i="27"/>
  <c r="O11" i="27"/>
  <c r="N11" i="27"/>
  <c r="M11" i="27"/>
  <c r="L11" i="27"/>
  <c r="K11" i="27"/>
  <c r="J11" i="27"/>
  <c r="I11" i="27"/>
  <c r="H11" i="27"/>
  <c r="G11" i="27"/>
  <c r="C11" i="27"/>
  <c r="A47" i="26"/>
  <c r="R31" i="26"/>
  <c r="Q31" i="26"/>
  <c r="P31" i="26"/>
  <c r="O31" i="26"/>
  <c r="N31" i="26"/>
  <c r="M31" i="26"/>
  <c r="L31" i="26"/>
  <c r="K31" i="26"/>
  <c r="J31" i="26"/>
  <c r="I31" i="26"/>
  <c r="H31" i="26"/>
  <c r="G31" i="26"/>
  <c r="R30" i="26"/>
  <c r="Q30" i="26"/>
  <c r="P30" i="26"/>
  <c r="O30" i="26"/>
  <c r="N30" i="26"/>
  <c r="M30" i="26"/>
  <c r="L30" i="26"/>
  <c r="K30" i="26"/>
  <c r="J30" i="26"/>
  <c r="I30" i="26"/>
  <c r="H30" i="26"/>
  <c r="G30" i="26"/>
  <c r="R29" i="26"/>
  <c r="Q29" i="26"/>
  <c r="P29" i="26"/>
  <c r="O29" i="26"/>
  <c r="N29" i="26"/>
  <c r="M29" i="26"/>
  <c r="L29" i="26"/>
  <c r="K29" i="26"/>
  <c r="J29" i="26"/>
  <c r="I29" i="26"/>
  <c r="H29" i="26"/>
  <c r="G29" i="26"/>
  <c r="C19" i="26"/>
  <c r="C18" i="26"/>
  <c r="R16" i="26"/>
  <c r="Q16" i="26"/>
  <c r="P16" i="26"/>
  <c r="O16" i="26"/>
  <c r="N16" i="26"/>
  <c r="M16" i="26"/>
  <c r="L16" i="26"/>
  <c r="K16" i="26"/>
  <c r="J16" i="26"/>
  <c r="I16" i="26"/>
  <c r="H16" i="26"/>
  <c r="G16" i="26"/>
  <c r="R15" i="26"/>
  <c r="Q15" i="26"/>
  <c r="P15" i="26"/>
  <c r="O15" i="26"/>
  <c r="N15" i="26"/>
  <c r="M15" i="26"/>
  <c r="L15" i="26"/>
  <c r="K15" i="26"/>
  <c r="J15" i="26"/>
  <c r="I15" i="26"/>
  <c r="H15" i="26"/>
  <c r="G15" i="26"/>
  <c r="R14" i="26"/>
  <c r="Q14" i="26"/>
  <c r="P14" i="26"/>
  <c r="O14" i="26"/>
  <c r="N14" i="26"/>
  <c r="N18" i="26" s="1"/>
  <c r="N20" i="26" s="1"/>
  <c r="M14" i="26"/>
  <c r="M18" i="26" s="1"/>
  <c r="L14" i="26"/>
  <c r="L18" i="26" s="1"/>
  <c r="K14" i="26"/>
  <c r="J14" i="26"/>
  <c r="I14" i="26"/>
  <c r="H14" i="26"/>
  <c r="G14" i="26"/>
  <c r="R11" i="26"/>
  <c r="Q11" i="26"/>
  <c r="P11" i="26"/>
  <c r="O11" i="26"/>
  <c r="N11" i="26"/>
  <c r="M11" i="26"/>
  <c r="L11" i="26"/>
  <c r="K11" i="26"/>
  <c r="J11" i="26"/>
  <c r="I11" i="26"/>
  <c r="H11" i="26"/>
  <c r="G11" i="26"/>
  <c r="C11" i="26"/>
  <c r="A47" i="25"/>
  <c r="R31" i="25"/>
  <c r="Q31" i="25"/>
  <c r="P31" i="25"/>
  <c r="O31" i="25"/>
  <c r="N31" i="25"/>
  <c r="M31" i="25"/>
  <c r="L31" i="25"/>
  <c r="K31" i="25"/>
  <c r="J31" i="25"/>
  <c r="I31" i="25"/>
  <c r="H31" i="25"/>
  <c r="G31" i="25"/>
  <c r="R30" i="25"/>
  <c r="Q30" i="25"/>
  <c r="P30" i="25"/>
  <c r="O30" i="25"/>
  <c r="N30" i="25"/>
  <c r="M30" i="25"/>
  <c r="L30" i="25"/>
  <c r="K30" i="25"/>
  <c r="J30" i="25"/>
  <c r="I30" i="25"/>
  <c r="H30" i="25"/>
  <c r="G30" i="25"/>
  <c r="R29" i="25"/>
  <c r="Q29" i="25"/>
  <c r="P29" i="25"/>
  <c r="O29" i="25"/>
  <c r="N29" i="25"/>
  <c r="M29" i="25"/>
  <c r="L29" i="25"/>
  <c r="K29" i="25"/>
  <c r="J29" i="25"/>
  <c r="I29" i="25"/>
  <c r="H29" i="25"/>
  <c r="G29" i="25"/>
  <c r="C19" i="25"/>
  <c r="C18" i="25"/>
  <c r="R16" i="25"/>
  <c r="Q16" i="25"/>
  <c r="P16" i="25"/>
  <c r="O16" i="25"/>
  <c r="N16" i="25"/>
  <c r="M16" i="25"/>
  <c r="L16" i="25"/>
  <c r="K16" i="25"/>
  <c r="J16" i="25"/>
  <c r="I16" i="25"/>
  <c r="H16" i="25"/>
  <c r="G16" i="25"/>
  <c r="R15" i="25"/>
  <c r="Q15" i="25"/>
  <c r="P15" i="25"/>
  <c r="O15" i="25"/>
  <c r="N15" i="25"/>
  <c r="M15" i="25"/>
  <c r="L15" i="25"/>
  <c r="K15" i="25"/>
  <c r="J15" i="25"/>
  <c r="I15" i="25"/>
  <c r="H15" i="25"/>
  <c r="G15" i="25"/>
  <c r="R14" i="25"/>
  <c r="Q14" i="25"/>
  <c r="P14" i="25"/>
  <c r="O14" i="25"/>
  <c r="N14" i="25"/>
  <c r="M14" i="25"/>
  <c r="M18" i="25" s="1"/>
  <c r="L14" i="25"/>
  <c r="L18" i="25" s="1"/>
  <c r="K14" i="25"/>
  <c r="J14" i="25"/>
  <c r="I14" i="25"/>
  <c r="H14" i="25"/>
  <c r="G14" i="25"/>
  <c r="R11" i="25"/>
  <c r="Q11" i="25"/>
  <c r="P11" i="25"/>
  <c r="O11" i="25"/>
  <c r="N11" i="25"/>
  <c r="M11" i="25"/>
  <c r="L11" i="25"/>
  <c r="K11" i="25"/>
  <c r="J11" i="25"/>
  <c r="I11" i="25"/>
  <c r="H11" i="25"/>
  <c r="G11" i="25"/>
  <c r="C11" i="25"/>
  <c r="H30" i="14"/>
  <c r="I30" i="14"/>
  <c r="J30" i="14"/>
  <c r="K30" i="14"/>
  <c r="L30" i="14"/>
  <c r="M30" i="14"/>
  <c r="N30" i="14"/>
  <c r="O30" i="14"/>
  <c r="P30" i="14"/>
  <c r="Q30" i="14"/>
  <c r="R30" i="14"/>
  <c r="G30" i="14"/>
  <c r="C19" i="14"/>
  <c r="N18" i="25" l="1"/>
  <c r="N20" i="25" s="1"/>
  <c r="G18" i="25"/>
  <c r="O18" i="25"/>
  <c r="G18" i="26"/>
  <c r="G20" i="26" s="1"/>
  <c r="O18" i="26"/>
  <c r="J18" i="28"/>
  <c r="J20" i="28" s="1"/>
  <c r="I36" i="29"/>
  <c r="G43" i="29" s="1"/>
  <c r="O36" i="29"/>
  <c r="G49" i="29" s="1"/>
  <c r="L36" i="29"/>
  <c r="G46" i="29" s="1"/>
  <c r="R18" i="28"/>
  <c r="L20" i="25"/>
  <c r="H18" i="25"/>
  <c r="H20" i="25" s="1"/>
  <c r="P18" i="25"/>
  <c r="L20" i="26"/>
  <c r="H18" i="26"/>
  <c r="K20" i="27"/>
  <c r="G18" i="27"/>
  <c r="O18" i="27"/>
  <c r="O20" i="27" s="1"/>
  <c r="Q18" i="25"/>
  <c r="H18" i="27"/>
  <c r="H20" i="27" s="1"/>
  <c r="J18" i="25"/>
  <c r="J20" i="25" s="1"/>
  <c r="R18" i="25"/>
  <c r="R20" i="25" s="1"/>
  <c r="J18" i="26"/>
  <c r="J20" i="26" s="1"/>
  <c r="R18" i="26"/>
  <c r="R20" i="26" s="1"/>
  <c r="I18" i="27"/>
  <c r="Q18" i="27"/>
  <c r="K20" i="28"/>
  <c r="K34" i="28" s="1"/>
  <c r="G18" i="28"/>
  <c r="G20" i="28" s="1"/>
  <c r="O18" i="28"/>
  <c r="O20" i="28" s="1"/>
  <c r="I18" i="26"/>
  <c r="P18" i="27"/>
  <c r="G20" i="25"/>
  <c r="O20" i="25"/>
  <c r="K18" i="25"/>
  <c r="K20" i="25" s="1"/>
  <c r="O20" i="26"/>
  <c r="O33" i="26" s="1"/>
  <c r="K18" i="26"/>
  <c r="K20" i="26" s="1"/>
  <c r="L20" i="28"/>
  <c r="L34" i="28" s="1"/>
  <c r="H18" i="28"/>
  <c r="P18" i="28"/>
  <c r="P20" i="28" s="1"/>
  <c r="M18" i="27"/>
  <c r="I18" i="25"/>
  <c r="Q18" i="26"/>
  <c r="N18" i="28"/>
  <c r="N20" i="28" s="1"/>
  <c r="N33" i="28" s="1"/>
  <c r="P20" i="25"/>
  <c r="H20" i="26"/>
  <c r="H34" i="26" s="1"/>
  <c r="G20" i="27"/>
  <c r="C21" i="27"/>
  <c r="C22" i="27" s="1"/>
  <c r="G56" i="27" s="1"/>
  <c r="C21" i="25"/>
  <c r="C22" i="25" s="1"/>
  <c r="G56" i="25" s="1"/>
  <c r="C21" i="28"/>
  <c r="C22" i="28" s="1"/>
  <c r="G56" i="28" s="1"/>
  <c r="P18" i="26"/>
  <c r="P20" i="26" s="1"/>
  <c r="C21" i="26"/>
  <c r="C22" i="26" s="1"/>
  <c r="G56" i="26" s="1"/>
  <c r="N20" i="27"/>
  <c r="N34" i="27" s="1"/>
  <c r="R20" i="28"/>
  <c r="R34" i="28" s="1"/>
  <c r="I20" i="28"/>
  <c r="I34" i="28" s="1"/>
  <c r="Q20" i="28"/>
  <c r="Q33" i="28" s="1"/>
  <c r="M20" i="28"/>
  <c r="M33" i="28" s="1"/>
  <c r="M34" i="28"/>
  <c r="Q34" i="28"/>
  <c r="H20" i="28"/>
  <c r="L33" i="28"/>
  <c r="K33" i="28"/>
  <c r="L20" i="27"/>
  <c r="L34" i="27" s="1"/>
  <c r="P20" i="27"/>
  <c r="P34" i="27" s="1"/>
  <c r="I20" i="27"/>
  <c r="I34" i="27" s="1"/>
  <c r="M20" i="27"/>
  <c r="M34" i="27" s="1"/>
  <c r="Q20" i="27"/>
  <c r="Q34" i="27" s="1"/>
  <c r="P33" i="27"/>
  <c r="J34" i="27"/>
  <c r="J33" i="27"/>
  <c r="R34" i="27"/>
  <c r="R33" i="27"/>
  <c r="G34" i="27"/>
  <c r="G33" i="27"/>
  <c r="K34" i="27"/>
  <c r="K33" i="27"/>
  <c r="I20" i="26"/>
  <c r="I34" i="26" s="1"/>
  <c r="M20" i="26"/>
  <c r="M33" i="26" s="1"/>
  <c r="Q20" i="26"/>
  <c r="Q33" i="26" s="1"/>
  <c r="N34" i="26"/>
  <c r="N33" i="26"/>
  <c r="H33" i="26"/>
  <c r="L34" i="26"/>
  <c r="L33" i="26"/>
  <c r="I20" i="25"/>
  <c r="I34" i="25" s="1"/>
  <c r="M20" i="25"/>
  <c r="M33" i="25" s="1"/>
  <c r="Q20" i="25"/>
  <c r="Q33" i="25" s="1"/>
  <c r="Q36" i="25" s="1"/>
  <c r="N34" i="25"/>
  <c r="N33" i="25"/>
  <c r="R34" i="25"/>
  <c r="R33" i="25"/>
  <c r="G33" i="25"/>
  <c r="G36" i="25" s="1"/>
  <c r="G34" i="25"/>
  <c r="O33" i="25"/>
  <c r="O34" i="25"/>
  <c r="L34" i="25"/>
  <c r="L33" i="25"/>
  <c r="P34" i="25"/>
  <c r="P33" i="25"/>
  <c r="A47" i="24"/>
  <c r="R30" i="24"/>
  <c r="Q30" i="24"/>
  <c r="P30" i="24"/>
  <c r="O30" i="24"/>
  <c r="N30" i="24"/>
  <c r="M30" i="24"/>
  <c r="L30" i="24"/>
  <c r="K30" i="24"/>
  <c r="J30" i="24"/>
  <c r="I30" i="24"/>
  <c r="H30" i="24"/>
  <c r="G30" i="24"/>
  <c r="R29" i="24"/>
  <c r="Q29" i="24"/>
  <c r="P29" i="24"/>
  <c r="O29" i="24"/>
  <c r="N29" i="24"/>
  <c r="M29" i="24"/>
  <c r="L29" i="24"/>
  <c r="K29" i="24"/>
  <c r="J29" i="24"/>
  <c r="I29" i="24"/>
  <c r="H29" i="24"/>
  <c r="G29" i="24"/>
  <c r="C19" i="24"/>
  <c r="C18" i="24"/>
  <c r="R16" i="24"/>
  <c r="Q16" i="24"/>
  <c r="P16" i="24"/>
  <c r="O16" i="24"/>
  <c r="N16" i="24"/>
  <c r="M16" i="24"/>
  <c r="L16" i="24"/>
  <c r="K16" i="24"/>
  <c r="J16" i="24"/>
  <c r="I16" i="24"/>
  <c r="H16" i="24"/>
  <c r="G16" i="24"/>
  <c r="R15" i="24"/>
  <c r="Q15" i="24"/>
  <c r="P15" i="24"/>
  <c r="O15" i="24"/>
  <c r="N15" i="24"/>
  <c r="M15" i="24"/>
  <c r="L15" i="24"/>
  <c r="K15" i="24"/>
  <c r="J15" i="24"/>
  <c r="I15" i="24"/>
  <c r="H15" i="24"/>
  <c r="G15" i="24"/>
  <c r="R14" i="24"/>
  <c r="Q14" i="24"/>
  <c r="P14" i="24"/>
  <c r="O14" i="24"/>
  <c r="N14" i="24"/>
  <c r="M14" i="24"/>
  <c r="M18" i="24" s="1"/>
  <c r="L14" i="24"/>
  <c r="K14" i="24"/>
  <c r="J14" i="24"/>
  <c r="I14" i="24"/>
  <c r="H14" i="24"/>
  <c r="G14" i="24"/>
  <c r="R11" i="24"/>
  <c r="Q11" i="24"/>
  <c r="P11" i="24"/>
  <c r="O11" i="24"/>
  <c r="N11" i="24"/>
  <c r="M11" i="24"/>
  <c r="L11" i="24"/>
  <c r="K11" i="24"/>
  <c r="J11" i="24"/>
  <c r="I11" i="24"/>
  <c r="H11" i="24"/>
  <c r="G11" i="24"/>
  <c r="C10" i="24"/>
  <c r="C11" i="24" s="1"/>
  <c r="A47" i="23"/>
  <c r="R30" i="23"/>
  <c r="Q30" i="23"/>
  <c r="P30" i="23"/>
  <c r="O30" i="23"/>
  <c r="N30" i="23"/>
  <c r="M30" i="23"/>
  <c r="L30" i="23"/>
  <c r="K30" i="23"/>
  <c r="J30" i="23"/>
  <c r="I30" i="23"/>
  <c r="H30" i="23"/>
  <c r="G30" i="23"/>
  <c r="R29" i="23"/>
  <c r="Q29" i="23"/>
  <c r="P29" i="23"/>
  <c r="O29" i="23"/>
  <c r="N29" i="23"/>
  <c r="M29" i="23"/>
  <c r="L29" i="23"/>
  <c r="K29" i="23"/>
  <c r="J29" i="23"/>
  <c r="I29" i="23"/>
  <c r="H29" i="23"/>
  <c r="G29" i="23"/>
  <c r="C19" i="23"/>
  <c r="C18" i="23"/>
  <c r="R16" i="23"/>
  <c r="Q16" i="23"/>
  <c r="P16" i="23"/>
  <c r="O16" i="23"/>
  <c r="N16" i="23"/>
  <c r="M16" i="23"/>
  <c r="L16" i="23"/>
  <c r="K16" i="23"/>
  <c r="J16" i="23"/>
  <c r="I16" i="23"/>
  <c r="H16" i="23"/>
  <c r="G16" i="23"/>
  <c r="R15" i="23"/>
  <c r="Q15" i="23"/>
  <c r="P15" i="23"/>
  <c r="O15" i="23"/>
  <c r="N15" i="23"/>
  <c r="M15" i="23"/>
  <c r="L15" i="23"/>
  <c r="K15" i="23"/>
  <c r="J15" i="23"/>
  <c r="I15" i="23"/>
  <c r="H15" i="23"/>
  <c r="G15" i="23"/>
  <c r="R14" i="23"/>
  <c r="Q14" i="23"/>
  <c r="P14" i="23"/>
  <c r="O14" i="23"/>
  <c r="N14" i="23"/>
  <c r="N18" i="23" s="1"/>
  <c r="M14" i="23"/>
  <c r="L14" i="23"/>
  <c r="L18" i="23" s="1"/>
  <c r="K14" i="23"/>
  <c r="J14" i="23"/>
  <c r="I14" i="23"/>
  <c r="H14" i="23"/>
  <c r="G14" i="23"/>
  <c r="R11" i="23"/>
  <c r="Q11" i="23"/>
  <c r="P11" i="23"/>
  <c r="O11" i="23"/>
  <c r="N11" i="23"/>
  <c r="M11" i="23"/>
  <c r="L11" i="23"/>
  <c r="K11" i="23"/>
  <c r="J11" i="23"/>
  <c r="I11" i="23"/>
  <c r="H11" i="23"/>
  <c r="G11" i="23"/>
  <c r="C10" i="23"/>
  <c r="C11" i="23" s="1"/>
  <c r="A47" i="22"/>
  <c r="R30" i="22"/>
  <c r="Q30" i="22"/>
  <c r="P30" i="22"/>
  <c r="O30" i="22"/>
  <c r="N30" i="22"/>
  <c r="M30" i="22"/>
  <c r="L30" i="22"/>
  <c r="K30" i="22"/>
  <c r="J30" i="22"/>
  <c r="I30" i="22"/>
  <c r="H30" i="22"/>
  <c r="G30" i="22"/>
  <c r="R29" i="22"/>
  <c r="Q29" i="22"/>
  <c r="P29" i="22"/>
  <c r="O29" i="22"/>
  <c r="N29" i="22"/>
  <c r="M29" i="22"/>
  <c r="L29" i="22"/>
  <c r="K29" i="22"/>
  <c r="J29" i="22"/>
  <c r="I29" i="22"/>
  <c r="H29" i="22"/>
  <c r="G29" i="22"/>
  <c r="C19" i="22"/>
  <c r="C18" i="22"/>
  <c r="R16" i="22"/>
  <c r="Q16" i="22"/>
  <c r="P16" i="22"/>
  <c r="O16" i="22"/>
  <c r="N16" i="22"/>
  <c r="M16" i="22"/>
  <c r="L16" i="22"/>
  <c r="K16" i="22"/>
  <c r="J16" i="22"/>
  <c r="I16" i="22"/>
  <c r="H16" i="22"/>
  <c r="G16" i="22"/>
  <c r="R15" i="22"/>
  <c r="Q15" i="22"/>
  <c r="P15" i="22"/>
  <c r="O15" i="22"/>
  <c r="N15" i="22"/>
  <c r="M15" i="22"/>
  <c r="L15" i="22"/>
  <c r="K15" i="22"/>
  <c r="J15" i="22"/>
  <c r="I15" i="22"/>
  <c r="H15" i="22"/>
  <c r="G15" i="22"/>
  <c r="R14" i="22"/>
  <c r="R18" i="22" s="1"/>
  <c r="Q14" i="22"/>
  <c r="P14" i="22"/>
  <c r="O14" i="22"/>
  <c r="N14" i="22"/>
  <c r="M14" i="22"/>
  <c r="M18" i="22" s="1"/>
  <c r="L14" i="22"/>
  <c r="K14" i="22"/>
  <c r="J14" i="22"/>
  <c r="I14" i="22"/>
  <c r="H14" i="22"/>
  <c r="G14" i="22"/>
  <c r="G18" i="22" s="1"/>
  <c r="R11" i="22"/>
  <c r="Q11" i="22"/>
  <c r="P11" i="22"/>
  <c r="O11" i="22"/>
  <c r="N11" i="22"/>
  <c r="M11" i="22"/>
  <c r="L11" i="22"/>
  <c r="K11" i="22"/>
  <c r="J11" i="22"/>
  <c r="I11" i="22"/>
  <c r="H11" i="22"/>
  <c r="G11" i="22"/>
  <c r="C10" i="22"/>
  <c r="C11" i="22" s="1"/>
  <c r="A47" i="21"/>
  <c r="R30" i="21"/>
  <c r="Q30" i="21"/>
  <c r="P30" i="21"/>
  <c r="O30" i="21"/>
  <c r="N30" i="21"/>
  <c r="M30" i="21"/>
  <c r="L30" i="21"/>
  <c r="K30" i="21"/>
  <c r="J30" i="21"/>
  <c r="I30" i="21"/>
  <c r="H30" i="21"/>
  <c r="G30" i="21"/>
  <c r="R29" i="21"/>
  <c r="Q29" i="21"/>
  <c r="P29" i="21"/>
  <c r="O29" i="21"/>
  <c r="N29" i="21"/>
  <c r="M29" i="21"/>
  <c r="L29" i="21"/>
  <c r="K29" i="21"/>
  <c r="J29" i="21"/>
  <c r="I29" i="21"/>
  <c r="H29" i="21"/>
  <c r="G29" i="21"/>
  <c r="C19" i="21"/>
  <c r="C18" i="21"/>
  <c r="R16" i="21"/>
  <c r="Q16" i="21"/>
  <c r="P16" i="21"/>
  <c r="O16" i="21"/>
  <c r="N16" i="21"/>
  <c r="M16" i="21"/>
  <c r="L16" i="21"/>
  <c r="K16" i="21"/>
  <c r="J16" i="21"/>
  <c r="I16" i="21"/>
  <c r="H16" i="21"/>
  <c r="G16" i="21"/>
  <c r="R15" i="21"/>
  <c r="Q15" i="21"/>
  <c r="P15" i="21"/>
  <c r="O15" i="21"/>
  <c r="N15" i="21"/>
  <c r="M15" i="21"/>
  <c r="L15" i="21"/>
  <c r="K15" i="21"/>
  <c r="J15" i="21"/>
  <c r="I15" i="21"/>
  <c r="H15" i="21"/>
  <c r="G15" i="21"/>
  <c r="R14" i="21"/>
  <c r="Q14" i="21"/>
  <c r="P14" i="21"/>
  <c r="O14" i="21"/>
  <c r="N14" i="21"/>
  <c r="M14" i="21"/>
  <c r="L14" i="21"/>
  <c r="K14" i="21"/>
  <c r="J14" i="21"/>
  <c r="I14" i="21"/>
  <c r="H14" i="21"/>
  <c r="G14" i="21"/>
  <c r="R11" i="21"/>
  <c r="Q11" i="21"/>
  <c r="P11" i="21"/>
  <c r="O11" i="21"/>
  <c r="N11" i="21"/>
  <c r="M11" i="21"/>
  <c r="L11" i="21"/>
  <c r="K11" i="21"/>
  <c r="J11" i="21"/>
  <c r="I11" i="21"/>
  <c r="H11" i="21"/>
  <c r="G11" i="21"/>
  <c r="C10" i="21"/>
  <c r="C11" i="21" s="1"/>
  <c r="A47" i="20"/>
  <c r="R30" i="20"/>
  <c r="Q30" i="20"/>
  <c r="P30" i="20"/>
  <c r="O30" i="20"/>
  <c r="N30" i="20"/>
  <c r="M30" i="20"/>
  <c r="L30" i="20"/>
  <c r="K30" i="20"/>
  <c r="J30" i="20"/>
  <c r="I30" i="20"/>
  <c r="H30" i="20"/>
  <c r="G30" i="20"/>
  <c r="R29" i="20"/>
  <c r="Q29" i="20"/>
  <c r="P29" i="20"/>
  <c r="O29" i="20"/>
  <c r="N29" i="20"/>
  <c r="M29" i="20"/>
  <c r="L29" i="20"/>
  <c r="K29" i="20"/>
  <c r="J29" i="20"/>
  <c r="I29" i="20"/>
  <c r="H29" i="20"/>
  <c r="G29" i="20"/>
  <c r="C19" i="20"/>
  <c r="C18" i="20"/>
  <c r="R16" i="20"/>
  <c r="Q16" i="20"/>
  <c r="P16" i="20"/>
  <c r="O16" i="20"/>
  <c r="N16" i="20"/>
  <c r="M16" i="20"/>
  <c r="L16" i="20"/>
  <c r="K16" i="20"/>
  <c r="J16" i="20"/>
  <c r="I16" i="20"/>
  <c r="H16" i="20"/>
  <c r="G16" i="20"/>
  <c r="R15" i="20"/>
  <c r="Q15" i="20"/>
  <c r="P15" i="20"/>
  <c r="O15" i="20"/>
  <c r="N15" i="20"/>
  <c r="M15" i="20"/>
  <c r="L15" i="20"/>
  <c r="K15" i="20"/>
  <c r="J15" i="20"/>
  <c r="I15" i="20"/>
  <c r="H15" i="20"/>
  <c r="G15" i="20"/>
  <c r="R14" i="20"/>
  <c r="Q14" i="20"/>
  <c r="P14" i="20"/>
  <c r="O14" i="20"/>
  <c r="O18" i="20" s="1"/>
  <c r="N14" i="20"/>
  <c r="M14" i="20"/>
  <c r="L14" i="20"/>
  <c r="K14" i="20"/>
  <c r="J14" i="20"/>
  <c r="I14" i="20"/>
  <c r="H14" i="20"/>
  <c r="H18" i="20" s="1"/>
  <c r="G14" i="20"/>
  <c r="G18" i="20" s="1"/>
  <c r="R11" i="20"/>
  <c r="Q11" i="20"/>
  <c r="P11" i="20"/>
  <c r="O11" i="20"/>
  <c r="N11" i="20"/>
  <c r="M11" i="20"/>
  <c r="L11" i="20"/>
  <c r="K11" i="20"/>
  <c r="J11" i="20"/>
  <c r="I11" i="20"/>
  <c r="H11" i="20"/>
  <c r="G11" i="20"/>
  <c r="C10" i="20"/>
  <c r="A47" i="19"/>
  <c r="R30" i="19"/>
  <c r="Q30" i="19"/>
  <c r="P30" i="19"/>
  <c r="O30" i="19"/>
  <c r="N30" i="19"/>
  <c r="M30" i="19"/>
  <c r="L30" i="19"/>
  <c r="K30" i="19"/>
  <c r="J30" i="19"/>
  <c r="I30" i="19"/>
  <c r="H30" i="19"/>
  <c r="G30" i="19"/>
  <c r="R29" i="19"/>
  <c r="Q29" i="19"/>
  <c r="P29" i="19"/>
  <c r="O29" i="19"/>
  <c r="N29" i="19"/>
  <c r="M29" i="19"/>
  <c r="L29" i="19"/>
  <c r="K29" i="19"/>
  <c r="J29" i="19"/>
  <c r="I29" i="19"/>
  <c r="H29" i="19"/>
  <c r="G29" i="19"/>
  <c r="C19" i="19"/>
  <c r="C18" i="19"/>
  <c r="R16" i="19"/>
  <c r="Q16" i="19"/>
  <c r="P16" i="19"/>
  <c r="O16" i="19"/>
  <c r="N16" i="19"/>
  <c r="M16" i="19"/>
  <c r="L16" i="19"/>
  <c r="K16" i="19"/>
  <c r="J16" i="19"/>
  <c r="I16" i="19"/>
  <c r="H16" i="19"/>
  <c r="G16" i="19"/>
  <c r="R15" i="19"/>
  <c r="Q15" i="19"/>
  <c r="P15" i="19"/>
  <c r="O15" i="19"/>
  <c r="N15" i="19"/>
  <c r="M15" i="19"/>
  <c r="L15" i="19"/>
  <c r="K15" i="19"/>
  <c r="J15" i="19"/>
  <c r="I15" i="19"/>
  <c r="H15" i="19"/>
  <c r="G15" i="19"/>
  <c r="R14" i="19"/>
  <c r="Q14" i="19"/>
  <c r="P14" i="19"/>
  <c r="O14" i="19"/>
  <c r="N14" i="19"/>
  <c r="N18" i="19" s="1"/>
  <c r="M14" i="19"/>
  <c r="L14" i="19"/>
  <c r="K14" i="19"/>
  <c r="J14" i="19"/>
  <c r="I14" i="19"/>
  <c r="H14" i="19"/>
  <c r="G14" i="19"/>
  <c r="R11" i="19"/>
  <c r="Q11" i="19"/>
  <c r="P11" i="19"/>
  <c r="O11" i="19"/>
  <c r="N11" i="19"/>
  <c r="M11" i="19"/>
  <c r="L11" i="19"/>
  <c r="K11" i="19"/>
  <c r="J11" i="19"/>
  <c r="I11" i="19"/>
  <c r="H11" i="19"/>
  <c r="G11" i="19"/>
  <c r="C10" i="19"/>
  <c r="C11" i="19" s="1"/>
  <c r="C18" i="14"/>
  <c r="J34" i="28" l="1"/>
  <c r="J33" i="28"/>
  <c r="O34" i="28"/>
  <c r="O33" i="28"/>
  <c r="J33" i="25"/>
  <c r="J34" i="25"/>
  <c r="K34" i="26"/>
  <c r="K33" i="26"/>
  <c r="K36" i="26" s="1"/>
  <c r="G45" i="26" s="1"/>
  <c r="G34" i="26"/>
  <c r="G33" i="26"/>
  <c r="N18" i="20"/>
  <c r="N18" i="22"/>
  <c r="N34" i="28"/>
  <c r="N36" i="28"/>
  <c r="M18" i="19"/>
  <c r="M18" i="23"/>
  <c r="M20" i="23" s="1"/>
  <c r="M32" i="23" s="1"/>
  <c r="M34" i="23" s="1"/>
  <c r="G47" i="23" s="1"/>
  <c r="L33" i="27"/>
  <c r="L36" i="27" s="1"/>
  <c r="M36" i="28"/>
  <c r="Q34" i="25"/>
  <c r="I33" i="26"/>
  <c r="M34" i="25"/>
  <c r="O34" i="26"/>
  <c r="G54" i="29"/>
  <c r="G57" i="29" s="1"/>
  <c r="P34" i="28"/>
  <c r="P33" i="28"/>
  <c r="J34" i="26"/>
  <c r="J33" i="26"/>
  <c r="G34" i="28"/>
  <c r="G33" i="28"/>
  <c r="H33" i="27"/>
  <c r="H36" i="27" s="1"/>
  <c r="G42" i="27" s="1"/>
  <c r="H34" i="27"/>
  <c r="H34" i="25"/>
  <c r="H33" i="25"/>
  <c r="H36" i="25" s="1"/>
  <c r="R34" i="26"/>
  <c r="R33" i="26"/>
  <c r="K34" i="25"/>
  <c r="K33" i="25"/>
  <c r="O34" i="27"/>
  <c r="O33" i="27"/>
  <c r="P36" i="25"/>
  <c r="G50" i="25" s="1"/>
  <c r="I33" i="25"/>
  <c r="I36" i="25" s="1"/>
  <c r="G43" i="25" s="1"/>
  <c r="G18" i="19"/>
  <c r="K18" i="22"/>
  <c r="G18" i="23"/>
  <c r="N33" i="27"/>
  <c r="O18" i="19"/>
  <c r="H18" i="19"/>
  <c r="H20" i="19" s="1"/>
  <c r="H32" i="19" s="1"/>
  <c r="H34" i="19" s="1"/>
  <c r="G42" i="19" s="1"/>
  <c r="H18" i="21"/>
  <c r="H20" i="21" s="1"/>
  <c r="H32" i="21" s="1"/>
  <c r="H34" i="21" s="1"/>
  <c r="G42" i="21" s="1"/>
  <c r="L18" i="22"/>
  <c r="L18" i="24"/>
  <c r="R33" i="28"/>
  <c r="M20" i="19"/>
  <c r="M18" i="20"/>
  <c r="J36" i="28"/>
  <c r="G44" i="28" s="1"/>
  <c r="N18" i="24"/>
  <c r="N20" i="24" s="1"/>
  <c r="N32" i="24" s="1"/>
  <c r="N34" i="24" s="1"/>
  <c r="G48" i="24" s="1"/>
  <c r="Q34" i="26"/>
  <c r="M34" i="26"/>
  <c r="Q33" i="27"/>
  <c r="P33" i="26"/>
  <c r="P34" i="26"/>
  <c r="O36" i="25"/>
  <c r="G49" i="25" s="1"/>
  <c r="M36" i="26"/>
  <c r="G47" i="26" s="1"/>
  <c r="G45" i="27"/>
  <c r="K36" i="27"/>
  <c r="R36" i="27"/>
  <c r="G52" i="27" s="1"/>
  <c r="Q36" i="27"/>
  <c r="G51" i="27" s="1"/>
  <c r="P36" i="27"/>
  <c r="G50" i="27" s="1"/>
  <c r="K36" i="25"/>
  <c r="G45" i="25" s="1"/>
  <c r="R36" i="25"/>
  <c r="G52" i="25" s="1"/>
  <c r="J36" i="26"/>
  <c r="G44" i="26" s="1"/>
  <c r="L36" i="26"/>
  <c r="O36" i="26"/>
  <c r="G49" i="26" s="1"/>
  <c r="G36" i="26"/>
  <c r="G41" i="26" s="1"/>
  <c r="N36" i="26"/>
  <c r="G48" i="26" s="1"/>
  <c r="I36" i="26"/>
  <c r="G43" i="26" s="1"/>
  <c r="M33" i="27"/>
  <c r="N36" i="27"/>
  <c r="G48" i="27" s="1"/>
  <c r="O36" i="28"/>
  <c r="G49" i="28" s="1"/>
  <c r="C11" i="20"/>
  <c r="C21" i="20" s="1"/>
  <c r="C22" i="20" s="1"/>
  <c r="G56" i="20" s="1"/>
  <c r="G36" i="27"/>
  <c r="G41" i="27" s="1"/>
  <c r="J36" i="27"/>
  <c r="G44" i="27" s="1"/>
  <c r="R36" i="28"/>
  <c r="G52" i="28" s="1"/>
  <c r="I33" i="28"/>
  <c r="I36" i="28" s="1"/>
  <c r="G43" i="28" s="1"/>
  <c r="N20" i="22"/>
  <c r="N32" i="22" s="1"/>
  <c r="N34" i="22" s="1"/>
  <c r="G48" i="22" s="1"/>
  <c r="R20" i="22"/>
  <c r="R32" i="22" s="1"/>
  <c r="R34" i="22" s="1"/>
  <c r="G52" i="22" s="1"/>
  <c r="J36" i="25"/>
  <c r="G44" i="25" s="1"/>
  <c r="L36" i="25"/>
  <c r="G46" i="25" s="1"/>
  <c r="N36" i="25"/>
  <c r="G48" i="25" s="1"/>
  <c r="M36" i="25"/>
  <c r="G47" i="25" s="1"/>
  <c r="H36" i="26"/>
  <c r="G42" i="26" s="1"/>
  <c r="R36" i="26"/>
  <c r="G52" i="26" s="1"/>
  <c r="Q36" i="26"/>
  <c r="G51" i="26" s="1"/>
  <c r="I33" i="27"/>
  <c r="I36" i="27" s="1"/>
  <c r="G43" i="27" s="1"/>
  <c r="K36" i="28"/>
  <c r="G45" i="28" s="1"/>
  <c r="L36" i="28"/>
  <c r="G46" i="28" s="1"/>
  <c r="Q36" i="28"/>
  <c r="G51" i="28" s="1"/>
  <c r="H34" i="28"/>
  <c r="H33" i="28"/>
  <c r="G48" i="28"/>
  <c r="G47" i="28"/>
  <c r="G46" i="27"/>
  <c r="G46" i="26"/>
  <c r="G42" i="25"/>
  <c r="G51" i="25"/>
  <c r="G41" i="25"/>
  <c r="L20" i="23"/>
  <c r="L32" i="23" s="1"/>
  <c r="L34" i="23" s="1"/>
  <c r="G46" i="23" s="1"/>
  <c r="O20" i="19"/>
  <c r="O32" i="19" s="1"/>
  <c r="O34" i="19" s="1"/>
  <c r="G49" i="19" s="1"/>
  <c r="G20" i="23"/>
  <c r="G32" i="23" s="1"/>
  <c r="G34" i="23" s="1"/>
  <c r="G41" i="23" s="1"/>
  <c r="C21" i="23"/>
  <c r="C22" i="23" s="1"/>
  <c r="G56" i="23" s="1"/>
  <c r="C21" i="24"/>
  <c r="C22" i="24" s="1"/>
  <c r="G56" i="24" s="1"/>
  <c r="G18" i="24"/>
  <c r="G20" i="24" s="1"/>
  <c r="G32" i="24" s="1"/>
  <c r="G34" i="24" s="1"/>
  <c r="G41" i="24" s="1"/>
  <c r="M32" i="19"/>
  <c r="M34" i="19" s="1"/>
  <c r="G47" i="19" s="1"/>
  <c r="C21" i="19"/>
  <c r="C22" i="19" s="1"/>
  <c r="G56" i="19" s="1"/>
  <c r="O20" i="20"/>
  <c r="O32" i="20" s="1"/>
  <c r="O34" i="20" s="1"/>
  <c r="G49" i="20" s="1"/>
  <c r="C21" i="21"/>
  <c r="C22" i="21" s="1"/>
  <c r="G56" i="21" s="1"/>
  <c r="G20" i="22"/>
  <c r="G32" i="22" s="1"/>
  <c r="G34" i="22" s="1"/>
  <c r="G41" i="22" s="1"/>
  <c r="K20" i="22"/>
  <c r="K32" i="22" s="1"/>
  <c r="K34" i="22" s="1"/>
  <c r="G45" i="22" s="1"/>
  <c r="C21" i="22"/>
  <c r="C22" i="22" s="1"/>
  <c r="G56" i="22" s="1"/>
  <c r="L20" i="24"/>
  <c r="L32" i="24" s="1"/>
  <c r="L34" i="24" s="1"/>
  <c r="G46" i="24" s="1"/>
  <c r="H20" i="20"/>
  <c r="H32" i="20" s="1"/>
  <c r="H34" i="20" s="1"/>
  <c r="G42" i="20" s="1"/>
  <c r="L20" i="22"/>
  <c r="L32" i="22" s="1"/>
  <c r="L34" i="22" s="1"/>
  <c r="G46" i="22" s="1"/>
  <c r="N20" i="23"/>
  <c r="N32" i="23" s="1"/>
  <c r="N34" i="23" s="1"/>
  <c r="G48" i="23" s="1"/>
  <c r="M20" i="24"/>
  <c r="M32" i="24" s="1"/>
  <c r="M34" i="24" s="1"/>
  <c r="G47" i="24" s="1"/>
  <c r="O18" i="24"/>
  <c r="O20" i="24" s="1"/>
  <c r="O32" i="24" s="1"/>
  <c r="O34" i="24" s="1"/>
  <c r="G49" i="24" s="1"/>
  <c r="I18" i="24"/>
  <c r="I20" i="24" s="1"/>
  <c r="I32" i="24" s="1"/>
  <c r="I34" i="24" s="1"/>
  <c r="G43" i="24" s="1"/>
  <c r="J18" i="24"/>
  <c r="J20" i="24" s="1"/>
  <c r="J32" i="24" s="1"/>
  <c r="J34" i="24" s="1"/>
  <c r="G44" i="24" s="1"/>
  <c r="Q18" i="24"/>
  <c r="Q20" i="24" s="1"/>
  <c r="Q32" i="24" s="1"/>
  <c r="Q34" i="24" s="1"/>
  <c r="G51" i="24" s="1"/>
  <c r="H18" i="24"/>
  <c r="H20" i="24" s="1"/>
  <c r="H32" i="24" s="1"/>
  <c r="H34" i="24" s="1"/>
  <c r="G42" i="24" s="1"/>
  <c r="P18" i="24"/>
  <c r="P20" i="24" s="1"/>
  <c r="P32" i="24" s="1"/>
  <c r="P34" i="24" s="1"/>
  <c r="G50" i="24" s="1"/>
  <c r="K18" i="24"/>
  <c r="K20" i="24" s="1"/>
  <c r="K32" i="24" s="1"/>
  <c r="K34" i="24" s="1"/>
  <c r="G45" i="24" s="1"/>
  <c r="R18" i="24"/>
  <c r="R20" i="24" s="1"/>
  <c r="R32" i="24" s="1"/>
  <c r="R34" i="24" s="1"/>
  <c r="G52" i="24" s="1"/>
  <c r="H18" i="23"/>
  <c r="H20" i="23" s="1"/>
  <c r="H32" i="23" s="1"/>
  <c r="H34" i="23" s="1"/>
  <c r="G42" i="23" s="1"/>
  <c r="J18" i="23"/>
  <c r="J20" i="23" s="1"/>
  <c r="J32" i="23" s="1"/>
  <c r="J34" i="23" s="1"/>
  <c r="G44" i="23" s="1"/>
  <c r="Q18" i="23"/>
  <c r="Q20" i="23" s="1"/>
  <c r="Q32" i="23" s="1"/>
  <c r="Q34" i="23" s="1"/>
  <c r="G51" i="23" s="1"/>
  <c r="O18" i="23"/>
  <c r="O20" i="23" s="1"/>
  <c r="O32" i="23" s="1"/>
  <c r="O34" i="23" s="1"/>
  <c r="G49" i="23" s="1"/>
  <c r="I18" i="23"/>
  <c r="I20" i="23" s="1"/>
  <c r="I32" i="23" s="1"/>
  <c r="I34" i="23" s="1"/>
  <c r="G43" i="23" s="1"/>
  <c r="P18" i="23"/>
  <c r="P20" i="23" s="1"/>
  <c r="P32" i="23" s="1"/>
  <c r="P34" i="23" s="1"/>
  <c r="G50" i="23" s="1"/>
  <c r="K18" i="23"/>
  <c r="K20" i="23" s="1"/>
  <c r="K32" i="23" s="1"/>
  <c r="K34" i="23" s="1"/>
  <c r="G45" i="23" s="1"/>
  <c r="R18" i="23"/>
  <c r="R20" i="23" s="1"/>
  <c r="R32" i="23" s="1"/>
  <c r="R34" i="23" s="1"/>
  <c r="G52" i="23" s="1"/>
  <c r="M20" i="22"/>
  <c r="M32" i="22" s="1"/>
  <c r="M34" i="22" s="1"/>
  <c r="G47" i="22" s="1"/>
  <c r="H18" i="22"/>
  <c r="H20" i="22" s="1"/>
  <c r="H32" i="22" s="1"/>
  <c r="H34" i="22" s="1"/>
  <c r="G42" i="22" s="1"/>
  <c r="O18" i="22"/>
  <c r="O20" i="22" s="1"/>
  <c r="O32" i="22" s="1"/>
  <c r="O34" i="22" s="1"/>
  <c r="G49" i="22" s="1"/>
  <c r="I18" i="22"/>
  <c r="I20" i="22" s="1"/>
  <c r="I32" i="22" s="1"/>
  <c r="I34" i="22" s="1"/>
  <c r="G43" i="22" s="1"/>
  <c r="P18" i="22"/>
  <c r="P20" i="22" s="1"/>
  <c r="P32" i="22" s="1"/>
  <c r="P34" i="22" s="1"/>
  <c r="G50" i="22" s="1"/>
  <c r="J18" i="22"/>
  <c r="J20" i="22" s="1"/>
  <c r="J32" i="22" s="1"/>
  <c r="J34" i="22" s="1"/>
  <c r="G44" i="22" s="1"/>
  <c r="Q18" i="22"/>
  <c r="Q20" i="22" s="1"/>
  <c r="Q32" i="22" s="1"/>
  <c r="Q34" i="22" s="1"/>
  <c r="G51" i="22" s="1"/>
  <c r="L18" i="21"/>
  <c r="L20" i="21" s="1"/>
  <c r="L32" i="21" s="1"/>
  <c r="L34" i="21" s="1"/>
  <c r="G46" i="21" s="1"/>
  <c r="M18" i="21"/>
  <c r="G18" i="21"/>
  <c r="G20" i="21" s="1"/>
  <c r="G32" i="21" s="1"/>
  <c r="G34" i="21" s="1"/>
  <c r="G41" i="21" s="1"/>
  <c r="N18" i="21"/>
  <c r="N20" i="21" s="1"/>
  <c r="N32" i="21" s="1"/>
  <c r="N34" i="21" s="1"/>
  <c r="G48" i="21" s="1"/>
  <c r="I18" i="21"/>
  <c r="I20" i="21" s="1"/>
  <c r="I32" i="21" s="1"/>
  <c r="I34" i="21" s="1"/>
  <c r="G43" i="21" s="1"/>
  <c r="P18" i="21"/>
  <c r="P20" i="21" s="1"/>
  <c r="P32" i="21" s="1"/>
  <c r="P34" i="21" s="1"/>
  <c r="G50" i="21" s="1"/>
  <c r="J18" i="21"/>
  <c r="J20" i="21" s="1"/>
  <c r="J32" i="21" s="1"/>
  <c r="J34" i="21" s="1"/>
  <c r="G44" i="21" s="1"/>
  <c r="Q18" i="21"/>
  <c r="Q20" i="21" s="1"/>
  <c r="Q32" i="21" s="1"/>
  <c r="Q34" i="21" s="1"/>
  <c r="G51" i="21" s="1"/>
  <c r="K18" i="21"/>
  <c r="K20" i="21" s="1"/>
  <c r="K32" i="21" s="1"/>
  <c r="K34" i="21" s="1"/>
  <c r="G45" i="21" s="1"/>
  <c r="R18" i="21"/>
  <c r="R20" i="21" s="1"/>
  <c r="R32" i="21" s="1"/>
  <c r="R34" i="21" s="1"/>
  <c r="G52" i="21" s="1"/>
  <c r="O18" i="21"/>
  <c r="O20" i="21" s="1"/>
  <c r="O32" i="21" s="1"/>
  <c r="O34" i="21" s="1"/>
  <c r="G49" i="21" s="1"/>
  <c r="M20" i="21"/>
  <c r="M32" i="21" s="1"/>
  <c r="M34" i="21" s="1"/>
  <c r="G47" i="21" s="1"/>
  <c r="M20" i="20"/>
  <c r="M32" i="20" s="1"/>
  <c r="M34" i="20" s="1"/>
  <c r="G47" i="20" s="1"/>
  <c r="G20" i="20"/>
  <c r="G32" i="20" s="1"/>
  <c r="G34" i="20" s="1"/>
  <c r="G41" i="20" s="1"/>
  <c r="N20" i="20"/>
  <c r="N32" i="20" s="1"/>
  <c r="N34" i="20" s="1"/>
  <c r="G48" i="20" s="1"/>
  <c r="I18" i="20"/>
  <c r="I20" i="20" s="1"/>
  <c r="I32" i="20" s="1"/>
  <c r="I34" i="20" s="1"/>
  <c r="G43" i="20" s="1"/>
  <c r="P18" i="20"/>
  <c r="P20" i="20" s="1"/>
  <c r="P32" i="20" s="1"/>
  <c r="P34" i="20" s="1"/>
  <c r="G50" i="20" s="1"/>
  <c r="J18" i="20"/>
  <c r="J20" i="20" s="1"/>
  <c r="J32" i="20" s="1"/>
  <c r="J34" i="20" s="1"/>
  <c r="G44" i="20" s="1"/>
  <c r="Q18" i="20"/>
  <c r="Q20" i="20" s="1"/>
  <c r="Q32" i="20" s="1"/>
  <c r="Q34" i="20" s="1"/>
  <c r="G51" i="20" s="1"/>
  <c r="K18" i="20"/>
  <c r="K20" i="20" s="1"/>
  <c r="K32" i="20" s="1"/>
  <c r="K34" i="20" s="1"/>
  <c r="G45" i="20" s="1"/>
  <c r="R18" i="20"/>
  <c r="R20" i="20" s="1"/>
  <c r="R32" i="20" s="1"/>
  <c r="R34" i="20" s="1"/>
  <c r="G52" i="20" s="1"/>
  <c r="L18" i="20"/>
  <c r="L20" i="20" s="1"/>
  <c r="L32" i="20" s="1"/>
  <c r="L34" i="20" s="1"/>
  <c r="G46" i="20" s="1"/>
  <c r="G20" i="19"/>
  <c r="G32" i="19" s="1"/>
  <c r="G34" i="19" s="1"/>
  <c r="G41" i="19" s="1"/>
  <c r="N20" i="19"/>
  <c r="N32" i="19" s="1"/>
  <c r="N34" i="19" s="1"/>
  <c r="G48" i="19" s="1"/>
  <c r="I18" i="19"/>
  <c r="I20" i="19" s="1"/>
  <c r="I32" i="19" s="1"/>
  <c r="I34" i="19" s="1"/>
  <c r="G43" i="19" s="1"/>
  <c r="P18" i="19"/>
  <c r="P20" i="19" s="1"/>
  <c r="P32" i="19" s="1"/>
  <c r="P34" i="19" s="1"/>
  <c r="G50" i="19" s="1"/>
  <c r="J18" i="19"/>
  <c r="J20" i="19" s="1"/>
  <c r="J32" i="19" s="1"/>
  <c r="J34" i="19" s="1"/>
  <c r="G44" i="19" s="1"/>
  <c r="Q18" i="19"/>
  <c r="Q20" i="19" s="1"/>
  <c r="Q32" i="19" s="1"/>
  <c r="Q34" i="19" s="1"/>
  <c r="G51" i="19" s="1"/>
  <c r="K18" i="19"/>
  <c r="K20" i="19" s="1"/>
  <c r="K32" i="19" s="1"/>
  <c r="K34" i="19" s="1"/>
  <c r="G45" i="19" s="1"/>
  <c r="R18" i="19"/>
  <c r="R20" i="19" s="1"/>
  <c r="R32" i="19" s="1"/>
  <c r="R34" i="19" s="1"/>
  <c r="G52" i="19" s="1"/>
  <c r="L18" i="19"/>
  <c r="L20" i="19" s="1"/>
  <c r="L32" i="19" s="1"/>
  <c r="L34" i="19" s="1"/>
  <c r="G46" i="19" s="1"/>
  <c r="A47" i="14"/>
  <c r="R31" i="14"/>
  <c r="Q31" i="14"/>
  <c r="P31" i="14"/>
  <c r="O31" i="14"/>
  <c r="N31" i="14"/>
  <c r="M31" i="14"/>
  <c r="L31" i="14"/>
  <c r="K31" i="14"/>
  <c r="J31" i="14"/>
  <c r="I31" i="14"/>
  <c r="H31" i="14"/>
  <c r="G31" i="14"/>
  <c r="R29" i="14"/>
  <c r="Q29" i="14"/>
  <c r="P29" i="14"/>
  <c r="O29" i="14"/>
  <c r="N29" i="14"/>
  <c r="M29" i="14"/>
  <c r="L29" i="14"/>
  <c r="K29" i="14"/>
  <c r="J29" i="14"/>
  <c r="I29" i="14"/>
  <c r="H29" i="14"/>
  <c r="G29" i="14"/>
  <c r="R16" i="14"/>
  <c r="Q16" i="14"/>
  <c r="P16" i="14"/>
  <c r="O16" i="14"/>
  <c r="N16" i="14"/>
  <c r="M16" i="14"/>
  <c r="L16" i="14"/>
  <c r="K16" i="14"/>
  <c r="J16" i="14"/>
  <c r="I16" i="14"/>
  <c r="H16" i="14"/>
  <c r="G16" i="14"/>
  <c r="R15" i="14"/>
  <c r="Q15" i="14"/>
  <c r="P15" i="14"/>
  <c r="O15" i="14"/>
  <c r="N15" i="14"/>
  <c r="M15" i="14"/>
  <c r="L15" i="14"/>
  <c r="K15" i="14"/>
  <c r="J15" i="14"/>
  <c r="I15" i="14"/>
  <c r="H15" i="14"/>
  <c r="G15" i="14"/>
  <c r="R14" i="14"/>
  <c r="Q14" i="14"/>
  <c r="P14" i="14"/>
  <c r="O14" i="14"/>
  <c r="N14" i="14"/>
  <c r="M14" i="14"/>
  <c r="M18" i="14" s="1"/>
  <c r="L14" i="14"/>
  <c r="K14" i="14"/>
  <c r="J14" i="14"/>
  <c r="I14" i="14"/>
  <c r="H14" i="14"/>
  <c r="G14" i="14"/>
  <c r="G18" i="14" s="1"/>
  <c r="R11" i="14"/>
  <c r="Q11" i="14"/>
  <c r="P11" i="14"/>
  <c r="O11" i="14"/>
  <c r="N11" i="14"/>
  <c r="M11" i="14"/>
  <c r="L11" i="14"/>
  <c r="K11" i="14"/>
  <c r="J11" i="14"/>
  <c r="I11" i="14"/>
  <c r="H11" i="14"/>
  <c r="G11" i="14"/>
  <c r="C11" i="14"/>
  <c r="O36" i="27" l="1"/>
  <c r="G49" i="27" s="1"/>
  <c r="K18" i="14"/>
  <c r="P36" i="28"/>
  <c r="G50" i="28" s="1"/>
  <c r="Q18" i="14"/>
  <c r="N18" i="14"/>
  <c r="N20" i="14" s="1"/>
  <c r="H18" i="14"/>
  <c r="O18" i="14"/>
  <c r="O20" i="14" s="1"/>
  <c r="O33" i="14" s="1"/>
  <c r="H36" i="28"/>
  <c r="G42" i="28" s="1"/>
  <c r="G54" i="28" s="1"/>
  <c r="G57" i="28" s="1"/>
  <c r="G36" i="28"/>
  <c r="G41" i="28" s="1"/>
  <c r="M20" i="14"/>
  <c r="M34" i="14" s="1"/>
  <c r="K20" i="14"/>
  <c r="K34" i="14" s="1"/>
  <c r="R18" i="14"/>
  <c r="R20" i="14" s="1"/>
  <c r="R33" i="14" s="1"/>
  <c r="Q20" i="14"/>
  <c r="Q33" i="14" s="1"/>
  <c r="Q36" i="14" s="1"/>
  <c r="G51" i="14" s="1"/>
  <c r="L18" i="14"/>
  <c r="L20" i="14" s="1"/>
  <c r="G54" i="20"/>
  <c r="G57" i="20" s="1"/>
  <c r="G20" i="14"/>
  <c r="G34" i="14" s="1"/>
  <c r="G54" i="19"/>
  <c r="G57" i="19" s="1"/>
  <c r="G54" i="24"/>
  <c r="G57" i="24" s="1"/>
  <c r="M36" i="27"/>
  <c r="G47" i="27" s="1"/>
  <c r="G54" i="27" s="1"/>
  <c r="G57" i="27" s="1"/>
  <c r="P36" i="26"/>
  <c r="G50" i="26" s="1"/>
  <c r="G54" i="26" s="1"/>
  <c r="G57" i="26" s="1"/>
  <c r="P18" i="14"/>
  <c r="P20" i="14" s="1"/>
  <c r="G54" i="25"/>
  <c r="G57" i="25" s="1"/>
  <c r="C21" i="14"/>
  <c r="C22" i="14" s="1"/>
  <c r="G56" i="14" s="1"/>
  <c r="J18" i="14"/>
  <c r="J20" i="14" s="1"/>
  <c r="G54" i="22"/>
  <c r="G57" i="22" s="1"/>
  <c r="G54" i="23"/>
  <c r="G57" i="23" s="1"/>
  <c r="G54" i="21"/>
  <c r="G57" i="21" s="1"/>
  <c r="I18" i="14"/>
  <c r="I20" i="14" s="1"/>
  <c r="H20" i="14"/>
  <c r="G33" i="14" l="1"/>
  <c r="G36" i="14" s="1"/>
  <c r="R34" i="14"/>
  <c r="R36" i="14" s="1"/>
  <c r="G52" i="14" s="1"/>
  <c r="O36" i="14"/>
  <c r="G49" i="14" s="1"/>
  <c r="O34" i="14"/>
  <c r="M33" i="14"/>
  <c r="M36" i="14" s="1"/>
  <c r="G47" i="14" s="1"/>
  <c r="K33" i="14"/>
  <c r="K36" i="14" s="1"/>
  <c r="G45" i="14" s="1"/>
  <c r="Q34" i="14"/>
  <c r="I33" i="14"/>
  <c r="I34" i="14"/>
  <c r="P33" i="14"/>
  <c r="P36" i="14" s="1"/>
  <c r="G50" i="14" s="1"/>
  <c r="P34" i="14"/>
  <c r="L33" i="14"/>
  <c r="L36" i="14" s="1"/>
  <c r="G46" i="14" s="1"/>
  <c r="L34" i="14"/>
  <c r="J33" i="14"/>
  <c r="J36" i="14" s="1"/>
  <c r="G44" i="14" s="1"/>
  <c r="J34" i="14"/>
  <c r="N33" i="14"/>
  <c r="N36" i="14" s="1"/>
  <c r="G48" i="14" s="1"/>
  <c r="N34" i="14"/>
  <c r="H33" i="14"/>
  <c r="H36" i="14" s="1"/>
  <c r="G42" i="14" s="1"/>
  <c r="H34" i="14"/>
  <c r="G41" i="14"/>
  <c r="I36" i="14" l="1"/>
  <c r="G43" i="14" s="1"/>
  <c r="G54" i="14" s="1"/>
  <c r="G57" i="14"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Fewell, Jason E</author>
    <author>Bowling, Rebecca Glover</author>
  </authors>
  <commentList>
    <comment ref="F2" authorId="0" shapeId="0" xr:uid="{2D471093-AE4D-4385-87A7-19ACA852E9FD}">
      <text>
        <r>
          <rPr>
            <b/>
            <sz val="9"/>
            <color indexed="81"/>
            <rFont val="Tahoma"/>
            <family val="2"/>
          </rPr>
          <t>Fewell, Jason E:</t>
        </r>
        <r>
          <rPr>
            <sz val="9"/>
            <color indexed="81"/>
            <rFont val="Tahoma"/>
            <family val="2"/>
          </rPr>
          <t xml:space="preserve">
Consecutive 2-month periods are, Jan/Feb, Mar/Apr, May/Jun, Jul/Aug, Sep/Oct, Nov/Dec</t>
        </r>
      </text>
    </comment>
    <comment ref="T4" authorId="0" shapeId="0" xr:uid="{259D1E31-4835-413B-82D7-CB846BF3E246}">
      <text>
        <r>
          <rPr>
            <b/>
            <sz val="9"/>
            <color indexed="81"/>
            <rFont val="Tahoma"/>
            <family val="2"/>
          </rPr>
          <t>Fewell, Jason E:</t>
        </r>
        <r>
          <rPr>
            <sz val="9"/>
            <color indexed="81"/>
            <rFont val="Tahoma"/>
            <family val="2"/>
          </rPr>
          <t xml:space="preserve">
All milk price, national average price received for corn, and national average price received for alfalfa are published monthly and can be found near the end of the document available at the website.
Soybean meal price is available from the Agricultural Marketing Service.</t>
        </r>
      </text>
    </comment>
    <comment ref="B5" authorId="0" shapeId="0" xr:uid="{07CD476D-AB4B-4DF5-9662-BDD68A8312A3}">
      <text>
        <r>
          <rPr>
            <b/>
            <sz val="9"/>
            <color indexed="81"/>
            <rFont val="Tahoma"/>
            <family val="2"/>
          </rPr>
          <t>Fewell, Jason E:</t>
        </r>
        <r>
          <rPr>
            <sz val="9"/>
            <color indexed="81"/>
            <rFont val="Tahoma"/>
            <family val="2"/>
          </rPr>
          <t xml:space="preserve">
These values will be updated each year to reflect the most recent three years' production.</t>
        </r>
      </text>
    </comment>
    <comment ref="F5" authorId="0" shapeId="0" xr:uid="{D54ACA1B-4F75-4CFF-9D0F-FABA94A18B3E}">
      <text>
        <r>
          <rPr>
            <b/>
            <sz val="9"/>
            <color indexed="81"/>
            <rFont val="Tahoma"/>
            <family val="2"/>
          </rPr>
          <t>Fewell, Jason E:</t>
        </r>
        <r>
          <rPr>
            <sz val="9"/>
            <color indexed="81"/>
            <rFont val="Tahoma"/>
            <family val="2"/>
          </rPr>
          <t xml:space="preserve">
All milk price, national average price received for corn, and national average price received for alfalfa are published monthly and can be found near the end of the document available at the website.
Soybean meal price is available from the Agricultural Marketing Service.</t>
        </r>
      </text>
    </comment>
    <comment ref="F6" authorId="1" shapeId="0" xr:uid="{CD741951-533B-4D8D-A43F-3FB59882ACD5}">
      <text>
        <r>
          <rPr>
            <b/>
            <sz val="9"/>
            <color indexed="81"/>
            <rFont val="Tahoma"/>
            <family val="2"/>
          </rPr>
          <t>Bowling, Rebecca Glover:</t>
        </r>
        <r>
          <rPr>
            <sz val="9"/>
            <color indexed="81"/>
            <rFont val="Tahoma"/>
            <family val="2"/>
          </rPr>
          <t xml:space="preserve">
Click on the link to go to the USDA NASS website to get prices from the latest Agricultural Prices Report.</t>
        </r>
      </text>
    </comment>
    <comment ref="F8" authorId="1" shapeId="0" xr:uid="{AD8D4F19-4923-4432-84FA-E48F630F94F6}">
      <text>
        <r>
          <rPr>
            <b/>
            <sz val="9"/>
            <color indexed="81"/>
            <rFont val="Tahoma"/>
            <family val="2"/>
          </rPr>
          <t>Bowling, Rebecca Glover:</t>
        </r>
        <r>
          <rPr>
            <sz val="9"/>
            <color indexed="81"/>
            <rFont val="Tahoma"/>
            <family val="2"/>
          </rPr>
          <t xml:space="preserve">
Click on the link to go to the USDA NASS website to get prices from the latest Agricultural Prices Report.</t>
        </r>
      </text>
    </comment>
    <comment ref="F9" authorId="1" shapeId="0" xr:uid="{5081DEDD-71CB-4DFD-A2A9-20C34BBD6540}">
      <text>
        <r>
          <rPr>
            <b/>
            <sz val="9"/>
            <color indexed="81"/>
            <rFont val="Tahoma"/>
            <family val="2"/>
          </rPr>
          <t>Bowling, Rebecca Glover:</t>
        </r>
        <r>
          <rPr>
            <sz val="9"/>
            <color indexed="81"/>
            <rFont val="Tahoma"/>
            <family val="2"/>
          </rPr>
          <t xml:space="preserve">
Click on the link to go to the USDA AMS website to get prices from the latest Central Illinois Soybean Processor Report.</t>
        </r>
      </text>
    </comment>
    <comment ref="B10" authorId="0" shapeId="0" xr:uid="{62D8B52F-69D9-4D4B-A3C9-26E2FCAEE40E}">
      <text>
        <r>
          <rPr>
            <b/>
            <sz val="9"/>
            <color indexed="81"/>
            <rFont val="Tahoma"/>
            <family val="2"/>
          </rPr>
          <t>Fewell, Jason E:</t>
        </r>
        <r>
          <rPr>
            <sz val="9"/>
            <color indexed="81"/>
            <rFont val="Tahoma"/>
            <family val="2"/>
          </rPr>
          <t xml:space="preserve">
Use the maximum of the last three years' production as the baseline for margin protection payment calculations.</t>
        </r>
      </text>
    </comment>
    <comment ref="F10" authorId="1" shapeId="0" xr:uid="{98F96B31-D477-4C1E-9CF5-99C62D92FDDE}">
      <text>
        <r>
          <rPr>
            <b/>
            <sz val="9"/>
            <color indexed="81"/>
            <rFont val="Tahoma"/>
            <family val="2"/>
          </rPr>
          <t>Bowling, Rebecca Glover:</t>
        </r>
        <r>
          <rPr>
            <sz val="9"/>
            <color indexed="81"/>
            <rFont val="Tahoma"/>
            <family val="2"/>
          </rPr>
          <t xml:space="preserve">
Click on the link to go to the USDA NASS website to get prices from the latest Agricultural Prices Report.</t>
        </r>
      </text>
    </comment>
    <comment ref="C13" authorId="0" shapeId="0" xr:uid="{FBB15761-E457-4656-8F70-F1F301F3DEB0}">
      <text>
        <r>
          <rPr>
            <b/>
            <sz val="9"/>
            <color indexed="81"/>
            <rFont val="Tahoma"/>
            <family val="2"/>
          </rPr>
          <t>Fewell, Jason E:</t>
        </r>
        <r>
          <rPr>
            <sz val="9"/>
            <color indexed="81"/>
            <rFont val="Tahoma"/>
            <family val="2"/>
          </rPr>
          <t xml:space="preserve">
Choose a margin coverage level in $/cwt.
The value must be from $4 to $9.50 in $0.50 increments.</t>
        </r>
      </text>
    </comment>
    <comment ref="C14" authorId="0" shapeId="0" xr:uid="{7D020937-35E5-4459-BD6B-0801F2C87758}">
      <text>
        <r>
          <rPr>
            <b/>
            <sz val="9"/>
            <color indexed="81"/>
            <rFont val="Tahoma"/>
            <family val="2"/>
          </rPr>
          <t>Fewell, Jason E:</t>
        </r>
        <r>
          <rPr>
            <sz val="9"/>
            <color indexed="81"/>
            <rFont val="Tahoma"/>
            <family val="2"/>
          </rPr>
          <t xml:space="preserve">
Choose a margin coverage level in $/cwt.
The value must be from $4 to $8 in $0.50 increments.</t>
        </r>
      </text>
    </comment>
    <comment ref="C15" authorId="0" shapeId="0" xr:uid="{461B4D1F-25C9-42F5-A446-947AAFC42E9B}">
      <text>
        <r>
          <rPr>
            <b/>
            <sz val="9"/>
            <color indexed="81"/>
            <rFont val="Tahoma"/>
            <family val="2"/>
          </rPr>
          <t>Fewell, Jason E:</t>
        </r>
        <r>
          <rPr>
            <sz val="9"/>
            <color indexed="81"/>
            <rFont val="Tahoma"/>
            <family val="2"/>
          </rPr>
          <t xml:space="preserve">
Choose a production coverage level as a percentage of production history.
The percentage must be from 25% to 95% in 5% increments.</t>
        </r>
      </text>
    </comment>
    <comment ref="C17" authorId="0" shapeId="0" xr:uid="{C1201462-B8E4-4998-8039-B1B7B2A4337B}">
      <text>
        <r>
          <rPr>
            <b/>
            <sz val="9"/>
            <color indexed="81"/>
            <rFont val="Tahoma"/>
            <family val="2"/>
          </rPr>
          <t>Fewell, Jason E:</t>
        </r>
        <r>
          <rPr>
            <sz val="9"/>
            <color indexed="81"/>
            <rFont val="Tahoma"/>
            <family val="2"/>
          </rPr>
          <t xml:space="preserve">
Producers choosing to lock in coverage levels until 2023 receive a 25% discount on DMC premiums. 
Producers electing to lock in the coverage level should enter "25" in this cell to reflect the discount.</t>
        </r>
      </text>
    </comment>
    <comment ref="F26" authorId="0" shapeId="0" xr:uid="{1412ED73-F9A6-4AB0-9802-9DFAD7DC3E1C}">
      <text>
        <r>
          <rPr>
            <b/>
            <sz val="9"/>
            <color indexed="81"/>
            <rFont val="Tahoma"/>
            <family val="2"/>
          </rPr>
          <t>Fewell, Jason E:</t>
        </r>
        <r>
          <rPr>
            <sz val="9"/>
            <color indexed="81"/>
            <rFont val="Tahoma"/>
            <family val="2"/>
          </rPr>
          <t xml:space="preserve">
Consecutive 2-month periods are, Jan/Feb, Mar/Apr, May/Jun, Jul/Aug, Sep/Oct, Nov/Dec</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Fewell, Jason E</author>
    <author>Bowling, Rebecca Glover</author>
  </authors>
  <commentList>
    <comment ref="F2" authorId="0" shapeId="0" xr:uid="{A05BE35A-6F7E-4691-95A4-7E886D444456}">
      <text>
        <r>
          <rPr>
            <b/>
            <sz val="9"/>
            <color indexed="81"/>
            <rFont val="Tahoma"/>
            <family val="2"/>
          </rPr>
          <t>Fewell, Jason E:</t>
        </r>
        <r>
          <rPr>
            <sz val="9"/>
            <color indexed="81"/>
            <rFont val="Tahoma"/>
            <family val="2"/>
          </rPr>
          <t xml:space="preserve">
Consecutive 2-month periods are, Jan/Feb, Mar/Apr, May/Jun, Jul/Aug, Sep/Oct, Nov/Dec</t>
        </r>
      </text>
    </comment>
    <comment ref="T4" authorId="0" shapeId="0" xr:uid="{9048CD14-9CFD-411F-8B50-87C8C517A574}">
      <text>
        <r>
          <rPr>
            <b/>
            <sz val="9"/>
            <color indexed="81"/>
            <rFont val="Tahoma"/>
            <family val="2"/>
          </rPr>
          <t>Fewell, Jason E:</t>
        </r>
        <r>
          <rPr>
            <sz val="9"/>
            <color indexed="81"/>
            <rFont val="Tahoma"/>
            <family val="2"/>
          </rPr>
          <t xml:space="preserve">
All milk price, national average price received for corn, and national average price received for alfalfa are published monthly and can be found near the end of the document available at the website.
Soybean meal price is available from the Agricultural Marketing Service.</t>
        </r>
      </text>
    </comment>
    <comment ref="B5" authorId="0" shapeId="0" xr:uid="{8EDF2D38-EEBC-48D7-90D8-6F36C38D77EA}">
      <text>
        <r>
          <rPr>
            <b/>
            <sz val="9"/>
            <color indexed="81"/>
            <rFont val="Tahoma"/>
            <family val="2"/>
          </rPr>
          <t>Fewell, Jason E:</t>
        </r>
        <r>
          <rPr>
            <sz val="9"/>
            <color indexed="81"/>
            <rFont val="Tahoma"/>
            <family val="2"/>
          </rPr>
          <t xml:space="preserve">
These values will be updated each year to reflect the most recent three years' production.</t>
        </r>
      </text>
    </comment>
    <comment ref="F5" authorId="0" shapeId="0" xr:uid="{E8E50367-E78F-4A70-B369-0D5445688934}">
      <text>
        <r>
          <rPr>
            <b/>
            <sz val="9"/>
            <color indexed="81"/>
            <rFont val="Tahoma"/>
            <family val="2"/>
          </rPr>
          <t>Fewell, Jason E:</t>
        </r>
        <r>
          <rPr>
            <sz val="9"/>
            <color indexed="81"/>
            <rFont val="Tahoma"/>
            <family val="2"/>
          </rPr>
          <t xml:space="preserve">
All milk price, national average price received for corn, and national average price received for alfalfa are published monthly and can be found near the end of the document available at the website.
Soybean meal price is available from the Agricultural Marketing Service.</t>
        </r>
      </text>
    </comment>
    <comment ref="F6" authorId="1" shapeId="0" xr:uid="{75E31A4A-FE0C-4AC0-8612-4390B093E696}">
      <text>
        <r>
          <rPr>
            <b/>
            <sz val="9"/>
            <color indexed="81"/>
            <rFont val="Tahoma"/>
            <family val="2"/>
          </rPr>
          <t>Bowling, Rebecca Glover:</t>
        </r>
        <r>
          <rPr>
            <sz val="9"/>
            <color indexed="81"/>
            <rFont val="Tahoma"/>
            <family val="2"/>
          </rPr>
          <t xml:space="preserve">
Click on the link to go to the USDA NASS website to get prices from the latest Agricultural Prices Report.</t>
        </r>
      </text>
    </comment>
    <comment ref="F8" authorId="1" shapeId="0" xr:uid="{9FADB820-C5F9-4F57-943D-733236D83FA8}">
      <text>
        <r>
          <rPr>
            <b/>
            <sz val="9"/>
            <color indexed="81"/>
            <rFont val="Tahoma"/>
            <family val="2"/>
          </rPr>
          <t>Bowling, Rebecca Glover:</t>
        </r>
        <r>
          <rPr>
            <sz val="9"/>
            <color indexed="81"/>
            <rFont val="Tahoma"/>
            <family val="2"/>
          </rPr>
          <t xml:space="preserve">
Click on the link to go to the USDA NASS website to get prices from the latest Agricultural Prices Report.</t>
        </r>
      </text>
    </comment>
    <comment ref="F9" authorId="1" shapeId="0" xr:uid="{F5B732BC-78AF-402E-926F-6DBB50FA788E}">
      <text>
        <r>
          <rPr>
            <b/>
            <sz val="9"/>
            <color indexed="81"/>
            <rFont val="Tahoma"/>
            <family val="2"/>
          </rPr>
          <t>Bowling, Rebecca Glover:</t>
        </r>
        <r>
          <rPr>
            <sz val="9"/>
            <color indexed="81"/>
            <rFont val="Tahoma"/>
            <family val="2"/>
          </rPr>
          <t xml:space="preserve">
Click on the link to go to the USDA AMS website to get prices from the latest Central Illinois Soybean Processor Report.</t>
        </r>
      </text>
    </comment>
    <comment ref="B10" authorId="0" shapeId="0" xr:uid="{BC7982B4-3D07-4850-823E-96F023FFF6DD}">
      <text>
        <r>
          <rPr>
            <b/>
            <sz val="9"/>
            <color indexed="81"/>
            <rFont val="Tahoma"/>
            <family val="2"/>
          </rPr>
          <t>Fewell, Jason E:</t>
        </r>
        <r>
          <rPr>
            <sz val="9"/>
            <color indexed="81"/>
            <rFont val="Tahoma"/>
            <family val="2"/>
          </rPr>
          <t xml:space="preserve">
Use the maximum of the last three years' production as the baseline for margin protection payment calculations.</t>
        </r>
      </text>
    </comment>
    <comment ref="F10" authorId="1" shapeId="0" xr:uid="{1D8523A6-F1EE-46A2-BCB1-DF43BAE1F5C0}">
      <text>
        <r>
          <rPr>
            <b/>
            <sz val="9"/>
            <color indexed="81"/>
            <rFont val="Tahoma"/>
            <family val="2"/>
          </rPr>
          <t>Bowling, Rebecca Glover:</t>
        </r>
        <r>
          <rPr>
            <sz val="9"/>
            <color indexed="81"/>
            <rFont val="Tahoma"/>
            <family val="2"/>
          </rPr>
          <t xml:space="preserve">
Click on the link to go to the USDA NASS website to get prices from the latest Agricultural Prices Report.</t>
        </r>
      </text>
    </comment>
    <comment ref="C13" authorId="0" shapeId="0" xr:uid="{EBE81DB9-37A1-4490-9183-888CC0134D77}">
      <text>
        <r>
          <rPr>
            <b/>
            <sz val="9"/>
            <color indexed="81"/>
            <rFont val="Tahoma"/>
            <family val="2"/>
          </rPr>
          <t>Fewell, Jason E:</t>
        </r>
        <r>
          <rPr>
            <sz val="9"/>
            <color indexed="81"/>
            <rFont val="Tahoma"/>
            <family val="2"/>
          </rPr>
          <t xml:space="preserve">
Choose a margin coverage level in $/cwt.
The value must be from $4 to $9.50 in $0.50 increments.</t>
        </r>
      </text>
    </comment>
    <comment ref="C14" authorId="0" shapeId="0" xr:uid="{06146E2C-72DC-4EC1-874A-D28BC3BF7B5C}">
      <text>
        <r>
          <rPr>
            <b/>
            <sz val="9"/>
            <color indexed="81"/>
            <rFont val="Tahoma"/>
            <family val="2"/>
          </rPr>
          <t>Fewell, Jason E:</t>
        </r>
        <r>
          <rPr>
            <sz val="9"/>
            <color indexed="81"/>
            <rFont val="Tahoma"/>
            <family val="2"/>
          </rPr>
          <t xml:space="preserve">
Choose a margin coverage level in $/cwt.
The value must be from $4 to $8 in $0.50 increments.</t>
        </r>
      </text>
    </comment>
    <comment ref="C15" authorId="0" shapeId="0" xr:uid="{BF8BA23A-CFD2-4DBE-995B-676FD26E8241}">
      <text>
        <r>
          <rPr>
            <b/>
            <sz val="9"/>
            <color indexed="81"/>
            <rFont val="Tahoma"/>
            <family val="2"/>
          </rPr>
          <t>Fewell, Jason E:</t>
        </r>
        <r>
          <rPr>
            <sz val="9"/>
            <color indexed="81"/>
            <rFont val="Tahoma"/>
            <family val="2"/>
          </rPr>
          <t xml:space="preserve">
Choose a production coverage level as a percentage of production history.
The percentage must be from 25% to 95% in 5% increments.</t>
        </r>
      </text>
    </comment>
    <comment ref="C17" authorId="0" shapeId="0" xr:uid="{1DAF0380-B7BF-411F-A4AC-90057F0C6544}">
      <text>
        <r>
          <rPr>
            <b/>
            <sz val="9"/>
            <color indexed="81"/>
            <rFont val="Tahoma"/>
            <family val="2"/>
          </rPr>
          <t>Fewell, Jason E:</t>
        </r>
        <r>
          <rPr>
            <sz val="9"/>
            <color indexed="81"/>
            <rFont val="Tahoma"/>
            <family val="2"/>
          </rPr>
          <t xml:space="preserve">
Producers choosing to lock in coverage levels until 2023 receive a 25% discount on DMC premiums. 
Producers electing to lock in the coverage level should enter "25" in this cell to reflect the discount.</t>
        </r>
      </text>
    </comment>
    <comment ref="F26" authorId="0" shapeId="0" xr:uid="{0B5E01C0-EFA8-4FF5-BA82-4311C1FF9A62}">
      <text>
        <r>
          <rPr>
            <b/>
            <sz val="9"/>
            <color indexed="81"/>
            <rFont val="Tahoma"/>
            <family val="2"/>
          </rPr>
          <t>Fewell, Jason E:</t>
        </r>
        <r>
          <rPr>
            <sz val="9"/>
            <color indexed="81"/>
            <rFont val="Tahoma"/>
            <family val="2"/>
          </rPr>
          <t xml:space="preserve">
Consecutive 2-month periods are, Jan/Feb, Mar/Apr, May/Jun, Jul/Aug, Sep/Oct, Nov/Dec</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Fewell, Jason E</author>
    <author>Bowling, Rebecca Glover</author>
  </authors>
  <commentList>
    <comment ref="F2" authorId="0" shapeId="0" xr:uid="{E3573D4D-E728-4E70-BA7F-65F78708F5E9}">
      <text>
        <r>
          <rPr>
            <b/>
            <sz val="9"/>
            <color indexed="81"/>
            <rFont val="Tahoma"/>
            <family val="2"/>
          </rPr>
          <t>Fewell, Jason E:</t>
        </r>
        <r>
          <rPr>
            <sz val="9"/>
            <color indexed="81"/>
            <rFont val="Tahoma"/>
            <family val="2"/>
          </rPr>
          <t xml:space="preserve">
Consecutive 2-month periods are, Jan/Feb, Mar/Apr, May/Jun, Jul/Aug, Sep/Oct, Nov/Dec</t>
        </r>
      </text>
    </comment>
    <comment ref="T4" authorId="0" shapeId="0" xr:uid="{1611F550-3D60-475D-A66C-17F58B999036}">
      <text>
        <r>
          <rPr>
            <b/>
            <sz val="9"/>
            <color indexed="81"/>
            <rFont val="Tahoma"/>
            <family val="2"/>
          </rPr>
          <t>Fewell, Jason E:</t>
        </r>
        <r>
          <rPr>
            <sz val="9"/>
            <color indexed="81"/>
            <rFont val="Tahoma"/>
            <family val="2"/>
          </rPr>
          <t xml:space="preserve">
All milk price, national average price received for corn, and national average price received for alfalfa are published monthly and can be found near the end of the document available at the website.
Soybean meal price is available from the Agricultural Marketing Service.</t>
        </r>
      </text>
    </comment>
    <comment ref="B5" authorId="0" shapeId="0" xr:uid="{630DA35C-52DD-40C3-AE6F-B0220BEB5A05}">
      <text>
        <r>
          <rPr>
            <b/>
            <sz val="9"/>
            <color indexed="81"/>
            <rFont val="Tahoma"/>
            <family val="2"/>
          </rPr>
          <t>Fewell, Jason E:</t>
        </r>
        <r>
          <rPr>
            <sz val="9"/>
            <color indexed="81"/>
            <rFont val="Tahoma"/>
            <family val="2"/>
          </rPr>
          <t xml:space="preserve">
These values will be updated each year to reflect the most recent three years' production.</t>
        </r>
      </text>
    </comment>
    <comment ref="F5" authorId="0" shapeId="0" xr:uid="{9D24677C-AA77-4A01-9EC0-38578F222F95}">
      <text>
        <r>
          <rPr>
            <b/>
            <sz val="9"/>
            <color indexed="81"/>
            <rFont val="Tahoma"/>
            <family val="2"/>
          </rPr>
          <t>Fewell, Jason E:</t>
        </r>
        <r>
          <rPr>
            <sz val="9"/>
            <color indexed="81"/>
            <rFont val="Tahoma"/>
            <family val="2"/>
          </rPr>
          <t xml:space="preserve">
All milk price, national average price received for corn, and national average price received for alfalfa are published monthly and can be found near the end of the document available at the website.
Soybean meal price is available from the Agricultural Marketing Service.</t>
        </r>
      </text>
    </comment>
    <comment ref="F6" authorId="1" shapeId="0" xr:uid="{13137F36-F4B1-4200-A02B-4E3DFFD256A6}">
      <text>
        <r>
          <rPr>
            <b/>
            <sz val="9"/>
            <color indexed="81"/>
            <rFont val="Tahoma"/>
            <family val="2"/>
          </rPr>
          <t>Bowling, Rebecca Glover:</t>
        </r>
        <r>
          <rPr>
            <sz val="9"/>
            <color indexed="81"/>
            <rFont val="Tahoma"/>
            <family val="2"/>
          </rPr>
          <t xml:space="preserve">
Click on the link to go to the USDA NASS website to get prices from the latest Agricultural Prices Report.</t>
        </r>
      </text>
    </comment>
    <comment ref="F8" authorId="1" shapeId="0" xr:uid="{0B6E2207-46C0-4832-9176-1210FEAD2FCC}">
      <text>
        <r>
          <rPr>
            <b/>
            <sz val="9"/>
            <color indexed="81"/>
            <rFont val="Tahoma"/>
            <family val="2"/>
          </rPr>
          <t>Bowling, Rebecca Glover:</t>
        </r>
        <r>
          <rPr>
            <sz val="9"/>
            <color indexed="81"/>
            <rFont val="Tahoma"/>
            <family val="2"/>
          </rPr>
          <t xml:space="preserve">
Click on the link to go to the USDA NASS website to get prices from the latest Agricultural Prices Report.</t>
        </r>
      </text>
    </comment>
    <comment ref="F9" authorId="1" shapeId="0" xr:uid="{42E4EC13-3450-42F9-A050-0BEF3E73A480}">
      <text>
        <r>
          <rPr>
            <b/>
            <sz val="9"/>
            <color indexed="81"/>
            <rFont val="Tahoma"/>
            <family val="2"/>
          </rPr>
          <t>Bowling, Rebecca Glover:</t>
        </r>
        <r>
          <rPr>
            <sz val="9"/>
            <color indexed="81"/>
            <rFont val="Tahoma"/>
            <family val="2"/>
          </rPr>
          <t xml:space="preserve">
Click on the link to go to the USDA AMS website to get prices from the latest Central Illinois Soybean Processor Report.</t>
        </r>
      </text>
    </comment>
    <comment ref="B10" authorId="0" shapeId="0" xr:uid="{8EC5D43D-F4AA-477F-BCAC-C247E01D5761}">
      <text>
        <r>
          <rPr>
            <b/>
            <sz val="9"/>
            <color indexed="81"/>
            <rFont val="Tahoma"/>
            <family val="2"/>
          </rPr>
          <t>Fewell, Jason E:</t>
        </r>
        <r>
          <rPr>
            <sz val="9"/>
            <color indexed="81"/>
            <rFont val="Tahoma"/>
            <family val="2"/>
          </rPr>
          <t xml:space="preserve">
Use the maximum of the last three years' production as the baseline for margin protection payment calculations.</t>
        </r>
      </text>
    </comment>
    <comment ref="F10" authorId="1" shapeId="0" xr:uid="{D88D683B-EA20-4EF3-9A9D-C8A3F26FF456}">
      <text>
        <r>
          <rPr>
            <b/>
            <sz val="9"/>
            <color indexed="81"/>
            <rFont val="Tahoma"/>
            <family val="2"/>
          </rPr>
          <t>Bowling, Rebecca Glover:</t>
        </r>
        <r>
          <rPr>
            <sz val="9"/>
            <color indexed="81"/>
            <rFont val="Tahoma"/>
            <family val="2"/>
          </rPr>
          <t xml:space="preserve">
Click on the link to go to the USDA NASS website to get prices from the latest Agricultural Prices Report.</t>
        </r>
      </text>
    </comment>
    <comment ref="C13" authorId="0" shapeId="0" xr:uid="{C766D68D-91F8-4DB5-A406-8232C187450A}">
      <text>
        <r>
          <rPr>
            <b/>
            <sz val="9"/>
            <color indexed="81"/>
            <rFont val="Tahoma"/>
            <family val="2"/>
          </rPr>
          <t>Fewell, Jason E:</t>
        </r>
        <r>
          <rPr>
            <sz val="9"/>
            <color indexed="81"/>
            <rFont val="Tahoma"/>
            <family val="2"/>
          </rPr>
          <t xml:space="preserve">
Choose a margin coverage level in $/cwt.
The value must be from $4 to $9.50 in $0.50 increments.</t>
        </r>
      </text>
    </comment>
    <comment ref="C14" authorId="0" shapeId="0" xr:uid="{232AB909-5718-47BA-9D4E-9A20820CDEAB}">
      <text>
        <r>
          <rPr>
            <b/>
            <sz val="9"/>
            <color indexed="81"/>
            <rFont val="Tahoma"/>
            <family val="2"/>
          </rPr>
          <t>Fewell, Jason E:</t>
        </r>
        <r>
          <rPr>
            <sz val="9"/>
            <color indexed="81"/>
            <rFont val="Tahoma"/>
            <family val="2"/>
          </rPr>
          <t xml:space="preserve">
Choose a margin coverage level in $/cwt.
The value must be from $4 to $8 in $0.50 increments.</t>
        </r>
      </text>
    </comment>
    <comment ref="C15" authorId="0" shapeId="0" xr:uid="{6FEB274B-C96F-4FAC-8F23-8B949D6C0FBC}">
      <text>
        <r>
          <rPr>
            <b/>
            <sz val="9"/>
            <color indexed="81"/>
            <rFont val="Tahoma"/>
            <family val="2"/>
          </rPr>
          <t>Fewell, Jason E:</t>
        </r>
        <r>
          <rPr>
            <sz val="9"/>
            <color indexed="81"/>
            <rFont val="Tahoma"/>
            <family val="2"/>
          </rPr>
          <t xml:space="preserve">
Choose a production coverage level as a percentage of production history.
The percentage must be from 25% to 95% in 5% increments.</t>
        </r>
      </text>
    </comment>
    <comment ref="C17" authorId="0" shapeId="0" xr:uid="{386C92E6-23FD-42AF-8B42-A10E12654398}">
      <text>
        <r>
          <rPr>
            <b/>
            <sz val="9"/>
            <color indexed="81"/>
            <rFont val="Tahoma"/>
            <family val="2"/>
          </rPr>
          <t>Fewell, Jason E:</t>
        </r>
        <r>
          <rPr>
            <sz val="9"/>
            <color indexed="81"/>
            <rFont val="Tahoma"/>
            <family val="2"/>
          </rPr>
          <t xml:space="preserve">
Producers choosing to lock in coverage levels until 2023 receive a 25% discount on DMC premiums. 
Producers electing to lock in the coverage level should enter "25" in this cell to reflect the discount.</t>
        </r>
      </text>
    </comment>
    <comment ref="F26" authorId="0" shapeId="0" xr:uid="{F542291F-9837-4C47-A017-34851A285684}">
      <text>
        <r>
          <rPr>
            <b/>
            <sz val="9"/>
            <color indexed="81"/>
            <rFont val="Tahoma"/>
            <family val="2"/>
          </rPr>
          <t>Fewell, Jason E:</t>
        </r>
        <r>
          <rPr>
            <sz val="9"/>
            <color indexed="81"/>
            <rFont val="Tahoma"/>
            <family val="2"/>
          </rPr>
          <t xml:space="preserve">
Consecutive 2-month periods are, Jan/Feb, Mar/Apr, May/Jun, Jul/Aug, Sep/Oct, Nov/Dec</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Fewell, Jason E</author>
    <author>Bowling, Rebecca Glover</author>
  </authors>
  <commentList>
    <comment ref="F2" authorId="0" shapeId="0" xr:uid="{458F28A9-C463-4CA4-BFF1-48EA96A97DEB}">
      <text>
        <r>
          <rPr>
            <b/>
            <sz val="9"/>
            <color indexed="81"/>
            <rFont val="Tahoma"/>
            <family val="2"/>
          </rPr>
          <t>Fewell, Jason E:</t>
        </r>
        <r>
          <rPr>
            <sz val="9"/>
            <color indexed="81"/>
            <rFont val="Tahoma"/>
            <family val="2"/>
          </rPr>
          <t xml:space="preserve">
Consecutive 2-month periods are, Jan/Feb, Mar/Apr, May/Jun, Jul/Aug, Sep/Oct, Nov/Dec</t>
        </r>
      </text>
    </comment>
    <comment ref="T4" authorId="0" shapeId="0" xr:uid="{FAA2FD84-CE8B-417C-8F99-40CEB794D05C}">
      <text>
        <r>
          <rPr>
            <b/>
            <sz val="9"/>
            <color indexed="81"/>
            <rFont val="Tahoma"/>
            <family val="2"/>
          </rPr>
          <t>Fewell, Jason E:</t>
        </r>
        <r>
          <rPr>
            <sz val="9"/>
            <color indexed="81"/>
            <rFont val="Tahoma"/>
            <family val="2"/>
          </rPr>
          <t xml:space="preserve">
All milk price, national average price received for corn, and national average price received for alfalfa are published monthly and can be found near the end of the document available at the website.
Soybean meal price is available from the Agricultural Marketing Service.</t>
        </r>
      </text>
    </comment>
    <comment ref="B5" authorId="0" shapeId="0" xr:uid="{96AF5A04-8C15-4C10-84DB-469438E28B78}">
      <text>
        <r>
          <rPr>
            <b/>
            <sz val="9"/>
            <color indexed="81"/>
            <rFont val="Tahoma"/>
            <family val="2"/>
          </rPr>
          <t>Fewell, Jason E:</t>
        </r>
        <r>
          <rPr>
            <sz val="9"/>
            <color indexed="81"/>
            <rFont val="Tahoma"/>
            <family val="2"/>
          </rPr>
          <t xml:space="preserve">
These values will be updated each year to reflect the most recent three years' production.</t>
        </r>
      </text>
    </comment>
    <comment ref="F5" authorId="0" shapeId="0" xr:uid="{0162B9D1-CC44-4AA9-910F-E2C21826C9AC}">
      <text>
        <r>
          <rPr>
            <b/>
            <sz val="9"/>
            <color indexed="81"/>
            <rFont val="Tahoma"/>
            <family val="2"/>
          </rPr>
          <t>Fewell, Jason E:</t>
        </r>
        <r>
          <rPr>
            <sz val="9"/>
            <color indexed="81"/>
            <rFont val="Tahoma"/>
            <family val="2"/>
          </rPr>
          <t xml:space="preserve">
All milk price, national average price received for corn, and national average price received for alfalfa are published monthly and can be found near the end of the document available at the website.
Soybean meal price is available from the Agricultural Marketing Service.</t>
        </r>
      </text>
    </comment>
    <comment ref="F6" authorId="1" shapeId="0" xr:uid="{DB193249-9415-4CF7-A118-E6296A329AF2}">
      <text>
        <r>
          <rPr>
            <b/>
            <sz val="9"/>
            <color indexed="81"/>
            <rFont val="Tahoma"/>
            <family val="2"/>
          </rPr>
          <t>Bowling, Rebecca Glover:</t>
        </r>
        <r>
          <rPr>
            <sz val="9"/>
            <color indexed="81"/>
            <rFont val="Tahoma"/>
            <family val="2"/>
          </rPr>
          <t xml:space="preserve">
Click on the link to go to the USDA NASS website to get prices from the latest Agricultural Prices Report.</t>
        </r>
      </text>
    </comment>
    <comment ref="F8" authorId="1" shapeId="0" xr:uid="{3EA8FE9A-6A36-4CFE-9626-85677755FD62}">
      <text>
        <r>
          <rPr>
            <b/>
            <sz val="9"/>
            <color indexed="81"/>
            <rFont val="Tahoma"/>
            <family val="2"/>
          </rPr>
          <t>Bowling, Rebecca Glover:</t>
        </r>
        <r>
          <rPr>
            <sz val="9"/>
            <color indexed="81"/>
            <rFont val="Tahoma"/>
            <family val="2"/>
          </rPr>
          <t xml:space="preserve">
Click on the link to go to the USDA NASS website to get prices from the latest Agricultural Prices Report.</t>
        </r>
      </text>
    </comment>
    <comment ref="F9" authorId="1" shapeId="0" xr:uid="{206EF2D8-4082-4A1E-8E9F-112F091D84F8}">
      <text>
        <r>
          <rPr>
            <b/>
            <sz val="9"/>
            <color indexed="81"/>
            <rFont val="Tahoma"/>
            <family val="2"/>
          </rPr>
          <t>Bowling, Rebecca Glover:</t>
        </r>
        <r>
          <rPr>
            <sz val="9"/>
            <color indexed="81"/>
            <rFont val="Tahoma"/>
            <family val="2"/>
          </rPr>
          <t xml:space="preserve">
Click on the link to go to the USDA AMS website to get prices from the latest Central Illinois Soybean Processor Report.</t>
        </r>
      </text>
    </comment>
    <comment ref="B10" authorId="0" shapeId="0" xr:uid="{3792C949-DB29-4604-8A18-29FF143232B5}">
      <text>
        <r>
          <rPr>
            <b/>
            <sz val="9"/>
            <color indexed="81"/>
            <rFont val="Tahoma"/>
            <family val="2"/>
          </rPr>
          <t>Fewell, Jason E:</t>
        </r>
        <r>
          <rPr>
            <sz val="9"/>
            <color indexed="81"/>
            <rFont val="Tahoma"/>
            <family val="2"/>
          </rPr>
          <t xml:space="preserve">
Use the maximum of the last three years' production as the baseline for margin protection payment calculations.</t>
        </r>
      </text>
    </comment>
    <comment ref="F10" authorId="1" shapeId="0" xr:uid="{904457EC-F923-41E3-86D8-DC4809DCC036}">
      <text>
        <r>
          <rPr>
            <b/>
            <sz val="9"/>
            <color indexed="81"/>
            <rFont val="Tahoma"/>
            <family val="2"/>
          </rPr>
          <t>Bowling, Rebecca Glover:</t>
        </r>
        <r>
          <rPr>
            <sz val="9"/>
            <color indexed="81"/>
            <rFont val="Tahoma"/>
            <family val="2"/>
          </rPr>
          <t xml:space="preserve">
Click on the link to go to the USDA NASS website to get prices from the latest Agricultural Prices Report.</t>
        </r>
      </text>
    </comment>
    <comment ref="C13" authorId="0" shapeId="0" xr:uid="{CD595BD5-9EFA-4927-B70D-9BB430231CA7}">
      <text>
        <r>
          <rPr>
            <b/>
            <sz val="9"/>
            <color indexed="81"/>
            <rFont val="Tahoma"/>
            <family val="2"/>
          </rPr>
          <t>Fewell, Jason E:</t>
        </r>
        <r>
          <rPr>
            <sz val="9"/>
            <color indexed="81"/>
            <rFont val="Tahoma"/>
            <family val="2"/>
          </rPr>
          <t xml:space="preserve">
Choose a margin coverage level in $/cwt.
The value must be from $4 to $9.50 in $0.50 increments.</t>
        </r>
      </text>
    </comment>
    <comment ref="C14" authorId="0" shapeId="0" xr:uid="{B400F83B-3B85-463B-A9F3-B326D9860213}">
      <text>
        <r>
          <rPr>
            <b/>
            <sz val="9"/>
            <color indexed="81"/>
            <rFont val="Tahoma"/>
            <family val="2"/>
          </rPr>
          <t>Fewell, Jason E:</t>
        </r>
        <r>
          <rPr>
            <sz val="9"/>
            <color indexed="81"/>
            <rFont val="Tahoma"/>
            <family val="2"/>
          </rPr>
          <t xml:space="preserve">
Choose a margin coverage level in $/cwt.
The value must be from $4 to $8 in $0.50 increments.</t>
        </r>
      </text>
    </comment>
    <comment ref="C15" authorId="0" shapeId="0" xr:uid="{988AEE1D-6918-4098-8D96-CAFD0539DA73}">
      <text>
        <r>
          <rPr>
            <b/>
            <sz val="9"/>
            <color indexed="81"/>
            <rFont val="Tahoma"/>
            <family val="2"/>
          </rPr>
          <t>Fewell, Jason E:</t>
        </r>
        <r>
          <rPr>
            <sz val="9"/>
            <color indexed="81"/>
            <rFont val="Tahoma"/>
            <family val="2"/>
          </rPr>
          <t xml:space="preserve">
Choose a production coverage level as a percentage of production history.
The percentage must be from 25% to 95% in 5% increments.</t>
        </r>
      </text>
    </comment>
    <comment ref="C17" authorId="0" shapeId="0" xr:uid="{EC4DC550-2A40-47FA-BE1A-27B27D910231}">
      <text>
        <r>
          <rPr>
            <b/>
            <sz val="9"/>
            <color indexed="81"/>
            <rFont val="Tahoma"/>
            <family val="2"/>
          </rPr>
          <t>Fewell, Jason E:</t>
        </r>
        <r>
          <rPr>
            <sz val="9"/>
            <color indexed="81"/>
            <rFont val="Tahoma"/>
            <family val="2"/>
          </rPr>
          <t xml:space="preserve">
Producers choosing to lock in coverage levels until 2023 receive a 25% discount on DMC premiums. 
Producers electing to lock in the coverage level should enter "25" in this cell to reflect the discount.</t>
        </r>
      </text>
    </comment>
    <comment ref="F26" authorId="0" shapeId="0" xr:uid="{2DADAD97-844F-4AD5-B4CD-56A90ABE8F2C}">
      <text>
        <r>
          <rPr>
            <b/>
            <sz val="9"/>
            <color indexed="81"/>
            <rFont val="Tahoma"/>
            <family val="2"/>
          </rPr>
          <t>Fewell, Jason E:</t>
        </r>
        <r>
          <rPr>
            <sz val="9"/>
            <color indexed="81"/>
            <rFont val="Tahoma"/>
            <family val="2"/>
          </rPr>
          <t xml:space="preserve">
Consecutive 2-month periods are, Jan/Feb, Mar/Apr, May/Jun, Jul/Aug, Sep/Oct, Nov/Dec</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Fewell, Jason E</author>
    <author>Bowling, Rebecca Glover</author>
  </authors>
  <commentList>
    <comment ref="F2" authorId="0" shapeId="0" xr:uid="{D0B5DD39-7ED6-46B8-9AEC-CB990DECAD1D}">
      <text>
        <r>
          <rPr>
            <b/>
            <sz val="9"/>
            <color indexed="81"/>
            <rFont val="Tahoma"/>
            <family val="2"/>
          </rPr>
          <t>Fewell, Jason E:</t>
        </r>
        <r>
          <rPr>
            <sz val="9"/>
            <color indexed="81"/>
            <rFont val="Tahoma"/>
            <family val="2"/>
          </rPr>
          <t xml:space="preserve">
Consecutive 2-month periods are, Jan/Feb, Mar/Apr, May/Jun, Jul/Aug, Sep/Oct, Nov/Dec</t>
        </r>
      </text>
    </comment>
    <comment ref="T4" authorId="0" shapeId="0" xr:uid="{579B2C5E-30CF-41A5-8A51-EA4E99563BAF}">
      <text>
        <r>
          <rPr>
            <b/>
            <sz val="9"/>
            <color indexed="81"/>
            <rFont val="Tahoma"/>
            <family val="2"/>
          </rPr>
          <t>Fewell, Jason E:</t>
        </r>
        <r>
          <rPr>
            <sz val="9"/>
            <color indexed="81"/>
            <rFont val="Tahoma"/>
            <family val="2"/>
          </rPr>
          <t xml:space="preserve">
All milk price, national average price received for corn, and national average price received for alfalfa are published monthly and can be found near the end of the document available at the website.
Soybean meal price is available from the Agricultural Marketing Service.</t>
        </r>
      </text>
    </comment>
    <comment ref="B5" authorId="0" shapeId="0" xr:uid="{50F775DA-7EA4-49E3-9160-3ABB1C59A004}">
      <text>
        <r>
          <rPr>
            <b/>
            <sz val="9"/>
            <color indexed="81"/>
            <rFont val="Tahoma"/>
            <family val="2"/>
          </rPr>
          <t>Fewell, Jason E:</t>
        </r>
        <r>
          <rPr>
            <sz val="9"/>
            <color indexed="81"/>
            <rFont val="Tahoma"/>
            <family val="2"/>
          </rPr>
          <t xml:space="preserve">
These values will be updated each year to reflect the most recent three years' production.</t>
        </r>
      </text>
    </comment>
    <comment ref="F5" authorId="0" shapeId="0" xr:uid="{EB95C923-937B-4D71-9E8F-9CF2D2B6F0A7}">
      <text>
        <r>
          <rPr>
            <b/>
            <sz val="9"/>
            <color indexed="81"/>
            <rFont val="Tahoma"/>
            <family val="2"/>
          </rPr>
          <t>Fewell, Jason E:</t>
        </r>
        <r>
          <rPr>
            <sz val="9"/>
            <color indexed="81"/>
            <rFont val="Tahoma"/>
            <family val="2"/>
          </rPr>
          <t xml:space="preserve">
All milk price, national average price received for corn, and national average price received for alfalfa are published monthly and can be found near the end of the document available at the website.
Soybean meal price is available from the Agricultural Marketing Service.</t>
        </r>
      </text>
    </comment>
    <comment ref="F6" authorId="1" shapeId="0" xr:uid="{7210DBBF-A9BC-430A-95B4-6DF793097BEA}">
      <text>
        <r>
          <rPr>
            <b/>
            <sz val="9"/>
            <color indexed="81"/>
            <rFont val="Tahoma"/>
            <family val="2"/>
          </rPr>
          <t>Bowling, Rebecca Glover:</t>
        </r>
        <r>
          <rPr>
            <sz val="9"/>
            <color indexed="81"/>
            <rFont val="Tahoma"/>
            <family val="2"/>
          </rPr>
          <t xml:space="preserve">
Click on the link to go to the USDA NASS website to get prices from the latest Agricultural Prices Report.</t>
        </r>
      </text>
    </comment>
    <comment ref="F8" authorId="1" shapeId="0" xr:uid="{13FEC1C1-0884-4F76-8913-C8DBB90B20C2}">
      <text>
        <r>
          <rPr>
            <b/>
            <sz val="9"/>
            <color indexed="81"/>
            <rFont val="Tahoma"/>
            <family val="2"/>
          </rPr>
          <t>Bowling, Rebecca Glover:</t>
        </r>
        <r>
          <rPr>
            <sz val="9"/>
            <color indexed="81"/>
            <rFont val="Tahoma"/>
            <family val="2"/>
          </rPr>
          <t xml:space="preserve">
Click on the link to go to the USDA NASS website to get prices from the latest Agricultural Prices Report.</t>
        </r>
      </text>
    </comment>
    <comment ref="F9" authorId="1" shapeId="0" xr:uid="{724B4718-FAC0-495B-B2AD-A22C747E4247}">
      <text>
        <r>
          <rPr>
            <b/>
            <sz val="9"/>
            <color indexed="81"/>
            <rFont val="Tahoma"/>
            <family val="2"/>
          </rPr>
          <t>Bowling, Rebecca Glover:</t>
        </r>
        <r>
          <rPr>
            <sz val="9"/>
            <color indexed="81"/>
            <rFont val="Tahoma"/>
            <family val="2"/>
          </rPr>
          <t xml:space="preserve">
Click on the link to go to the USDA AMS website to get prices from the latest Central Illinois Soybean Processor Report.</t>
        </r>
      </text>
    </comment>
    <comment ref="B10" authorId="0" shapeId="0" xr:uid="{5E78F021-1AC6-4A2D-A41F-048DDB5DCA46}">
      <text>
        <r>
          <rPr>
            <b/>
            <sz val="9"/>
            <color indexed="81"/>
            <rFont val="Tahoma"/>
            <family val="2"/>
          </rPr>
          <t>Fewell, Jason E:</t>
        </r>
        <r>
          <rPr>
            <sz val="9"/>
            <color indexed="81"/>
            <rFont val="Tahoma"/>
            <family val="2"/>
          </rPr>
          <t xml:space="preserve">
Use the maximum of the last three years' production as the baseline for margin protection payment calculations.</t>
        </r>
      </text>
    </comment>
    <comment ref="F10" authorId="1" shapeId="0" xr:uid="{A2565374-64BD-4CFC-AB7F-CB62B11B7CA8}">
      <text>
        <r>
          <rPr>
            <b/>
            <sz val="9"/>
            <color indexed="81"/>
            <rFont val="Tahoma"/>
            <family val="2"/>
          </rPr>
          <t>Bowling, Rebecca Glover:</t>
        </r>
        <r>
          <rPr>
            <sz val="9"/>
            <color indexed="81"/>
            <rFont val="Tahoma"/>
            <family val="2"/>
          </rPr>
          <t xml:space="preserve">
Click on the link to go to the USDA NASS website to get prices from the latest Agricultural Prices Report.</t>
        </r>
      </text>
    </comment>
    <comment ref="C13" authorId="0" shapeId="0" xr:uid="{0FD0575E-15C5-41D5-A707-14D77D29175F}">
      <text>
        <r>
          <rPr>
            <b/>
            <sz val="9"/>
            <color indexed="81"/>
            <rFont val="Tahoma"/>
            <family val="2"/>
          </rPr>
          <t>Fewell, Jason E:</t>
        </r>
        <r>
          <rPr>
            <sz val="9"/>
            <color indexed="81"/>
            <rFont val="Tahoma"/>
            <family val="2"/>
          </rPr>
          <t xml:space="preserve">
Choose a margin coverage level in $/cwt.
The value must be from $4 to $9.50 in $0.50 increments.</t>
        </r>
      </text>
    </comment>
    <comment ref="C14" authorId="0" shapeId="0" xr:uid="{2F0F77D5-4C7B-4E70-AC56-222233BBF978}">
      <text>
        <r>
          <rPr>
            <b/>
            <sz val="9"/>
            <color indexed="81"/>
            <rFont val="Tahoma"/>
            <family val="2"/>
          </rPr>
          <t>Fewell, Jason E:</t>
        </r>
        <r>
          <rPr>
            <sz val="9"/>
            <color indexed="81"/>
            <rFont val="Tahoma"/>
            <family val="2"/>
          </rPr>
          <t xml:space="preserve">
Choose a margin coverage level in $/cwt.
The value must be from $4 to $8 in $0.50 increments.</t>
        </r>
      </text>
    </comment>
    <comment ref="C15" authorId="0" shapeId="0" xr:uid="{663D2702-9C73-4ED6-9F7E-BBFEA151EA25}">
      <text>
        <r>
          <rPr>
            <b/>
            <sz val="9"/>
            <color indexed="81"/>
            <rFont val="Tahoma"/>
            <family val="2"/>
          </rPr>
          <t>Fewell, Jason E:</t>
        </r>
        <r>
          <rPr>
            <sz val="9"/>
            <color indexed="81"/>
            <rFont val="Tahoma"/>
            <family val="2"/>
          </rPr>
          <t xml:space="preserve">
Choose a production coverage level as a percentage of production history.
The percentage must be from 25% to 95% in 5% increments.</t>
        </r>
      </text>
    </comment>
    <comment ref="C17" authorId="0" shapeId="0" xr:uid="{4B081DE4-16AF-4651-AFF4-5FA00C93D259}">
      <text>
        <r>
          <rPr>
            <b/>
            <sz val="9"/>
            <color indexed="81"/>
            <rFont val="Tahoma"/>
            <family val="2"/>
          </rPr>
          <t>Fewell, Jason E:</t>
        </r>
        <r>
          <rPr>
            <sz val="9"/>
            <color indexed="81"/>
            <rFont val="Tahoma"/>
            <family val="2"/>
          </rPr>
          <t xml:space="preserve">
Producers choosing to lock in coverage levels until 2023 receive a 25% discount on DMC premiums. 
Producers electing to lock in the coverage level should enter "25" in this cell to reflect the discount.</t>
        </r>
      </text>
    </comment>
    <comment ref="F26" authorId="0" shapeId="0" xr:uid="{3347B681-D60B-4FAE-9039-70E0246DB8C8}">
      <text>
        <r>
          <rPr>
            <b/>
            <sz val="9"/>
            <color indexed="81"/>
            <rFont val="Tahoma"/>
            <family val="2"/>
          </rPr>
          <t>Fewell, Jason E:</t>
        </r>
        <r>
          <rPr>
            <sz val="9"/>
            <color indexed="81"/>
            <rFont val="Tahoma"/>
            <family val="2"/>
          </rPr>
          <t xml:space="preserve">
Consecutive 2-month periods are, Jan/Feb, Mar/Apr, May/Jun, Jul/Aug, Sep/Oct, Nov/Dec</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Fewell, Jason E</author>
    <author>Bowling, Rebecca Glover</author>
  </authors>
  <commentList>
    <comment ref="F2" authorId="0" shapeId="0" xr:uid="{B8E04DD6-085A-48F4-8265-90A8D1480DF9}">
      <text>
        <r>
          <rPr>
            <b/>
            <sz val="9"/>
            <color indexed="81"/>
            <rFont val="Tahoma"/>
            <family val="2"/>
          </rPr>
          <t>Fewell, Jason E:</t>
        </r>
        <r>
          <rPr>
            <sz val="9"/>
            <color indexed="81"/>
            <rFont val="Tahoma"/>
            <family val="2"/>
          </rPr>
          <t xml:space="preserve">
Consecutive 2-month periods are, Jan/Feb, Mar/Apr, May/Jun, Jul/Aug, Sep/Oct, Nov/Dec</t>
        </r>
      </text>
    </comment>
    <comment ref="T4" authorId="0" shapeId="0" xr:uid="{0092C06C-712C-41FB-84E5-39A7A625F923}">
      <text>
        <r>
          <rPr>
            <b/>
            <sz val="9"/>
            <color indexed="81"/>
            <rFont val="Tahoma"/>
            <family val="2"/>
          </rPr>
          <t>Fewell, Jason E:</t>
        </r>
        <r>
          <rPr>
            <sz val="9"/>
            <color indexed="81"/>
            <rFont val="Tahoma"/>
            <family val="2"/>
          </rPr>
          <t xml:space="preserve">
All milk price, national average price received for corn, and national average price received for alfalfa are published monthly and can be found near the end of the document available at the website.
Soybean meal price is available from the Agricultural Marketing Service.</t>
        </r>
      </text>
    </comment>
    <comment ref="B5" authorId="0" shapeId="0" xr:uid="{AD472822-753C-4312-B6E7-9472A8AD294B}">
      <text>
        <r>
          <rPr>
            <b/>
            <sz val="9"/>
            <color indexed="81"/>
            <rFont val="Tahoma"/>
            <family val="2"/>
          </rPr>
          <t>Fewell, Jason E:</t>
        </r>
        <r>
          <rPr>
            <sz val="9"/>
            <color indexed="81"/>
            <rFont val="Tahoma"/>
            <family val="2"/>
          </rPr>
          <t xml:space="preserve">
These values will be updated each year to reflect the most recent three years' production.</t>
        </r>
      </text>
    </comment>
    <comment ref="F5" authorId="0" shapeId="0" xr:uid="{75129D76-A82A-4BF7-9703-562F67FDDD9C}">
      <text>
        <r>
          <rPr>
            <b/>
            <sz val="9"/>
            <color indexed="81"/>
            <rFont val="Tahoma"/>
            <family val="2"/>
          </rPr>
          <t>Fewell, Jason E:</t>
        </r>
        <r>
          <rPr>
            <sz val="9"/>
            <color indexed="81"/>
            <rFont val="Tahoma"/>
            <family val="2"/>
          </rPr>
          <t xml:space="preserve">
All milk price, national average price received for corn, and national average price received for alfalfa are published monthly and can be found near the end of the document available at the website.
Soybean meal price is available from the Agricultural Marketing Service.</t>
        </r>
      </text>
    </comment>
    <comment ref="F6" authorId="1" shapeId="0" xr:uid="{12FE95CC-B0C2-4CAB-BEBD-14B9D5BA7647}">
      <text>
        <r>
          <rPr>
            <b/>
            <sz val="9"/>
            <color indexed="81"/>
            <rFont val="Tahoma"/>
            <family val="2"/>
          </rPr>
          <t>Bowling, Rebecca Glover:</t>
        </r>
        <r>
          <rPr>
            <sz val="9"/>
            <color indexed="81"/>
            <rFont val="Tahoma"/>
            <family val="2"/>
          </rPr>
          <t xml:space="preserve">
Click on the link to go to the USDA NASS website to get prices from the latest Agricultural Prices Report.</t>
        </r>
      </text>
    </comment>
    <comment ref="F8" authorId="1" shapeId="0" xr:uid="{7C3D2982-C58B-4D26-B6BF-EE68D3433524}">
      <text>
        <r>
          <rPr>
            <b/>
            <sz val="9"/>
            <color indexed="81"/>
            <rFont val="Tahoma"/>
            <family val="2"/>
          </rPr>
          <t>Bowling, Rebecca Glover:</t>
        </r>
        <r>
          <rPr>
            <sz val="9"/>
            <color indexed="81"/>
            <rFont val="Tahoma"/>
            <family val="2"/>
          </rPr>
          <t xml:space="preserve">
Click on the link to go to the USDA NASS website to get prices from the latest Agricultural Prices Report.</t>
        </r>
      </text>
    </comment>
    <comment ref="F9" authorId="1" shapeId="0" xr:uid="{F4BA5FE1-630D-41C4-B1D7-1AB7BA2871AA}">
      <text>
        <r>
          <rPr>
            <b/>
            <sz val="9"/>
            <color indexed="81"/>
            <rFont val="Tahoma"/>
            <family val="2"/>
          </rPr>
          <t>Bowling, Rebecca Glover:</t>
        </r>
        <r>
          <rPr>
            <sz val="9"/>
            <color indexed="81"/>
            <rFont val="Tahoma"/>
            <family val="2"/>
          </rPr>
          <t xml:space="preserve">
Click on the link to go to the USDA AMS website to get prices from the latest Central Illinois Soybean Processor Report.</t>
        </r>
      </text>
    </comment>
    <comment ref="B10" authorId="0" shapeId="0" xr:uid="{FBFCCBF2-A075-406D-AC27-59ABEE8871C2}">
      <text>
        <r>
          <rPr>
            <b/>
            <sz val="9"/>
            <color indexed="81"/>
            <rFont val="Tahoma"/>
            <family val="2"/>
          </rPr>
          <t>Fewell, Jason E:</t>
        </r>
        <r>
          <rPr>
            <sz val="9"/>
            <color indexed="81"/>
            <rFont val="Tahoma"/>
            <family val="2"/>
          </rPr>
          <t xml:space="preserve">
Use the maximum of the last three years' production as the baseline for margin protection payment calculations.</t>
        </r>
      </text>
    </comment>
    <comment ref="F10" authorId="1" shapeId="0" xr:uid="{323C4445-D01F-47C1-B32F-47094660001E}">
      <text>
        <r>
          <rPr>
            <b/>
            <sz val="9"/>
            <color indexed="81"/>
            <rFont val="Tahoma"/>
            <family val="2"/>
          </rPr>
          <t>Bowling, Rebecca Glover:</t>
        </r>
        <r>
          <rPr>
            <sz val="9"/>
            <color indexed="81"/>
            <rFont val="Tahoma"/>
            <family val="2"/>
          </rPr>
          <t xml:space="preserve">
Click on the link to go to the USDA NASS website to get prices from the latest Agricultural Prices Report.</t>
        </r>
      </text>
    </comment>
    <comment ref="C13" authorId="0" shapeId="0" xr:uid="{18D4AF8A-1077-4185-9C1C-036736FA1CE1}">
      <text>
        <r>
          <rPr>
            <b/>
            <sz val="9"/>
            <color indexed="81"/>
            <rFont val="Tahoma"/>
            <family val="2"/>
          </rPr>
          <t>Fewell, Jason E:</t>
        </r>
        <r>
          <rPr>
            <sz val="9"/>
            <color indexed="81"/>
            <rFont val="Tahoma"/>
            <family val="2"/>
          </rPr>
          <t xml:space="preserve">
Choose a margin coverage level in $/cwt.
The value must be from $4 to $9.50 in $0.50 increments.</t>
        </r>
      </text>
    </comment>
    <comment ref="C14" authorId="0" shapeId="0" xr:uid="{166D9EAB-A643-4275-9F6C-A4C8273060F0}">
      <text>
        <r>
          <rPr>
            <b/>
            <sz val="9"/>
            <color indexed="81"/>
            <rFont val="Tahoma"/>
            <family val="2"/>
          </rPr>
          <t>Fewell, Jason E:</t>
        </r>
        <r>
          <rPr>
            <sz val="9"/>
            <color indexed="81"/>
            <rFont val="Tahoma"/>
            <family val="2"/>
          </rPr>
          <t xml:space="preserve">
Choose a margin coverage level in $/cwt.
The value must be from $4 to $8 in $0.50 increments.</t>
        </r>
      </text>
    </comment>
    <comment ref="C15" authorId="0" shapeId="0" xr:uid="{04EB9C0B-A3BE-46D8-91AA-C3D43316577E}">
      <text>
        <r>
          <rPr>
            <b/>
            <sz val="9"/>
            <color indexed="81"/>
            <rFont val="Tahoma"/>
            <family val="2"/>
          </rPr>
          <t>Fewell, Jason E:</t>
        </r>
        <r>
          <rPr>
            <sz val="9"/>
            <color indexed="81"/>
            <rFont val="Tahoma"/>
            <family val="2"/>
          </rPr>
          <t xml:space="preserve">
Choose a production coverage level as a percentage of production history.
The percentage must be from 25% to 95% in 5% increments.</t>
        </r>
      </text>
    </comment>
    <comment ref="C17" authorId="0" shapeId="0" xr:uid="{B7DA3E5C-7587-4B09-BF90-DA03D9FA33FC}">
      <text>
        <r>
          <rPr>
            <b/>
            <sz val="9"/>
            <color indexed="81"/>
            <rFont val="Tahoma"/>
            <family val="2"/>
          </rPr>
          <t>Fewell, Jason E:</t>
        </r>
        <r>
          <rPr>
            <sz val="9"/>
            <color indexed="81"/>
            <rFont val="Tahoma"/>
            <family val="2"/>
          </rPr>
          <t xml:space="preserve">
Producers choosing to lock in coverage levels until 2023 receive a 25% discount on DMC premiums. 
Producers electing to lock in the coverage level should enter "25" in this cell to reflect the discount.</t>
        </r>
      </text>
    </comment>
    <comment ref="F26" authorId="0" shapeId="0" xr:uid="{13C60B73-02B6-483F-BF2B-D7B26DA23110}">
      <text>
        <r>
          <rPr>
            <b/>
            <sz val="9"/>
            <color indexed="81"/>
            <rFont val="Tahoma"/>
            <family val="2"/>
          </rPr>
          <t>Fewell, Jason E:</t>
        </r>
        <r>
          <rPr>
            <sz val="9"/>
            <color indexed="81"/>
            <rFont val="Tahoma"/>
            <family val="2"/>
          </rPr>
          <t xml:space="preserve">
Consecutive 2-month periods are, Jan/Feb, Mar/Apr, May/Jun, Jul/Aug, Sep/Oct, Nov/Dec</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Fewell, Jason E</author>
    <author>Bowling, Rebecca Glover</author>
  </authors>
  <commentList>
    <comment ref="F2" authorId="0" shapeId="0" xr:uid="{5B9E312D-61D2-41EF-BBC0-81834A86A5BA}">
      <text>
        <r>
          <rPr>
            <b/>
            <sz val="9"/>
            <color indexed="81"/>
            <rFont val="Tahoma"/>
            <family val="2"/>
          </rPr>
          <t>Fewell, Jason E:</t>
        </r>
        <r>
          <rPr>
            <sz val="9"/>
            <color indexed="81"/>
            <rFont val="Tahoma"/>
            <family val="2"/>
          </rPr>
          <t xml:space="preserve">
Consecutive 2-month periods are, Jan/Feb, Mar/Apr, May/Jun, Jul/Aug, Sep/Oct, Nov/Dec</t>
        </r>
      </text>
    </comment>
    <comment ref="T4" authorId="0" shapeId="0" xr:uid="{62D7CC55-8C93-47CE-AEF0-69410C9205F9}">
      <text>
        <r>
          <rPr>
            <b/>
            <sz val="9"/>
            <color indexed="81"/>
            <rFont val="Tahoma"/>
            <family val="2"/>
          </rPr>
          <t>Fewell, Jason E:</t>
        </r>
        <r>
          <rPr>
            <sz val="9"/>
            <color indexed="81"/>
            <rFont val="Tahoma"/>
            <family val="2"/>
          </rPr>
          <t xml:space="preserve">
All milk price, national average price received for corn, and national average price received for alfalfa are published monthly and can be found near the end of the document available at the website.
Soybean meal price is available from the Agricultural Marketing Service.</t>
        </r>
      </text>
    </comment>
    <comment ref="B5" authorId="0" shapeId="0" xr:uid="{0B3A8F5B-516D-475F-BC33-B231F1DD8A04}">
      <text>
        <r>
          <rPr>
            <b/>
            <sz val="9"/>
            <color indexed="81"/>
            <rFont val="Tahoma"/>
            <family val="2"/>
          </rPr>
          <t>Fewell, Jason E:</t>
        </r>
        <r>
          <rPr>
            <sz val="9"/>
            <color indexed="81"/>
            <rFont val="Tahoma"/>
            <family val="2"/>
          </rPr>
          <t xml:space="preserve">
These values will be updated each year to reflect the most recent three years' production.</t>
        </r>
      </text>
    </comment>
    <comment ref="F5" authorId="0" shapeId="0" xr:uid="{0C44A231-7353-40F3-A4B6-6CFC4A543629}">
      <text>
        <r>
          <rPr>
            <b/>
            <sz val="9"/>
            <color indexed="81"/>
            <rFont val="Tahoma"/>
            <family val="2"/>
          </rPr>
          <t>Fewell, Jason E:</t>
        </r>
        <r>
          <rPr>
            <sz val="9"/>
            <color indexed="81"/>
            <rFont val="Tahoma"/>
            <family val="2"/>
          </rPr>
          <t xml:space="preserve">
All milk price, national average price received for corn, and national average price received for alfalfa are published monthly and can be found near the end of the document available at the website.
Soybean meal price is available from the Agricultural Marketing Service.</t>
        </r>
      </text>
    </comment>
    <comment ref="F6" authorId="1" shapeId="0" xr:uid="{B66E04C0-09D2-4413-94BB-C1EB54FCCE9B}">
      <text>
        <r>
          <rPr>
            <b/>
            <sz val="9"/>
            <color indexed="81"/>
            <rFont val="Tahoma"/>
            <family val="2"/>
          </rPr>
          <t>Bowling, Rebecca Glover:</t>
        </r>
        <r>
          <rPr>
            <sz val="9"/>
            <color indexed="81"/>
            <rFont val="Tahoma"/>
            <family val="2"/>
          </rPr>
          <t xml:space="preserve">
Click on the link to go to the USDA NASS website to get prices from the latest Agricultural Prices Report.</t>
        </r>
      </text>
    </comment>
    <comment ref="F8" authorId="1" shapeId="0" xr:uid="{78971F42-926D-4BA7-B30D-24E286408192}">
      <text>
        <r>
          <rPr>
            <b/>
            <sz val="9"/>
            <color indexed="81"/>
            <rFont val="Tahoma"/>
            <family val="2"/>
          </rPr>
          <t>Bowling, Rebecca Glover:</t>
        </r>
        <r>
          <rPr>
            <sz val="9"/>
            <color indexed="81"/>
            <rFont val="Tahoma"/>
            <family val="2"/>
          </rPr>
          <t xml:space="preserve">
Click on the link to go to the USDA NASS website to get prices from the latest Agricultural Prices Report.</t>
        </r>
      </text>
    </comment>
    <comment ref="F9" authorId="1" shapeId="0" xr:uid="{DD5C80AD-61EE-444D-899F-D45EE94DB8E4}">
      <text>
        <r>
          <rPr>
            <b/>
            <sz val="9"/>
            <color indexed="81"/>
            <rFont val="Tahoma"/>
            <family val="2"/>
          </rPr>
          <t>Bowling, Rebecca Glover:</t>
        </r>
        <r>
          <rPr>
            <sz val="9"/>
            <color indexed="81"/>
            <rFont val="Tahoma"/>
            <family val="2"/>
          </rPr>
          <t xml:space="preserve">
Click on the link to go to the USDA AMS website to get prices from the latest Central Illinois Soybean Processor Report.</t>
        </r>
      </text>
    </comment>
    <comment ref="B10" authorId="0" shapeId="0" xr:uid="{E7A76522-9B38-4916-A26F-A126600470E7}">
      <text>
        <r>
          <rPr>
            <b/>
            <sz val="9"/>
            <color indexed="81"/>
            <rFont val="Tahoma"/>
            <family val="2"/>
          </rPr>
          <t>Fewell, Jason E:</t>
        </r>
        <r>
          <rPr>
            <sz val="9"/>
            <color indexed="81"/>
            <rFont val="Tahoma"/>
            <family val="2"/>
          </rPr>
          <t xml:space="preserve">
Use the maximum of the last three years' production as the baseline for margin protection payment calculations.</t>
        </r>
      </text>
    </comment>
    <comment ref="F10" authorId="1" shapeId="0" xr:uid="{EB466535-ACA8-43E9-8A88-C45106269174}">
      <text>
        <r>
          <rPr>
            <b/>
            <sz val="9"/>
            <color indexed="81"/>
            <rFont val="Tahoma"/>
            <family val="2"/>
          </rPr>
          <t>Bowling, Rebecca Glover:</t>
        </r>
        <r>
          <rPr>
            <sz val="9"/>
            <color indexed="81"/>
            <rFont val="Tahoma"/>
            <family val="2"/>
          </rPr>
          <t xml:space="preserve">
Click on the link to go to the USDA NASS website to get prices from the latest Agricultural Prices Report.</t>
        </r>
      </text>
    </comment>
    <comment ref="C13" authorId="0" shapeId="0" xr:uid="{561191DF-F7A9-4160-B5A8-6B5F516B97E6}">
      <text>
        <r>
          <rPr>
            <b/>
            <sz val="9"/>
            <color indexed="81"/>
            <rFont val="Tahoma"/>
            <family val="2"/>
          </rPr>
          <t>Fewell, Jason E:</t>
        </r>
        <r>
          <rPr>
            <sz val="9"/>
            <color indexed="81"/>
            <rFont val="Tahoma"/>
            <family val="2"/>
          </rPr>
          <t xml:space="preserve">
Choose a margin coverage level in $/cwt.
The value must be from $4 to $9.50 in $0.50 increments.</t>
        </r>
      </text>
    </comment>
    <comment ref="C14" authorId="0" shapeId="0" xr:uid="{841041B2-73F8-4746-A5D0-E43E76677634}">
      <text>
        <r>
          <rPr>
            <b/>
            <sz val="9"/>
            <color indexed="81"/>
            <rFont val="Tahoma"/>
            <family val="2"/>
          </rPr>
          <t>Fewell, Jason E:</t>
        </r>
        <r>
          <rPr>
            <sz val="9"/>
            <color indexed="81"/>
            <rFont val="Tahoma"/>
            <family val="2"/>
          </rPr>
          <t xml:space="preserve">
Choose a margin coverage level in $/cwt.
The value must be from $4 to $8 in $0.50 increments.</t>
        </r>
      </text>
    </comment>
    <comment ref="C15" authorId="0" shapeId="0" xr:uid="{F896C9D9-7BA8-4248-85B4-648D55303A00}">
      <text>
        <r>
          <rPr>
            <b/>
            <sz val="9"/>
            <color indexed="81"/>
            <rFont val="Tahoma"/>
            <family val="2"/>
          </rPr>
          <t>Fewell, Jason E:</t>
        </r>
        <r>
          <rPr>
            <sz val="9"/>
            <color indexed="81"/>
            <rFont val="Tahoma"/>
            <family val="2"/>
          </rPr>
          <t xml:space="preserve">
Choose a production coverage level as a percentage of production history.
The percentage must be from 25% to 95% in 5% increments.</t>
        </r>
      </text>
    </comment>
    <comment ref="C17" authorId="0" shapeId="0" xr:uid="{59B190D9-FB4C-4660-8A1B-DA118DCEE04D}">
      <text>
        <r>
          <rPr>
            <b/>
            <sz val="9"/>
            <color indexed="81"/>
            <rFont val="Tahoma"/>
            <family val="2"/>
          </rPr>
          <t>Fewell, Jason E:</t>
        </r>
        <r>
          <rPr>
            <sz val="9"/>
            <color indexed="81"/>
            <rFont val="Tahoma"/>
            <family val="2"/>
          </rPr>
          <t xml:space="preserve">
Producers choosing to lock in coverage levels until 2023 receive a 25% discount on DMC premiums. 
Producers electing to lock in the coverage level should enter "25" in this cell to reflect the discount.</t>
        </r>
      </text>
    </comment>
    <comment ref="F26" authorId="0" shapeId="0" xr:uid="{6D5B9B11-3326-4841-9D44-8B6C14D1E2CB}">
      <text>
        <r>
          <rPr>
            <b/>
            <sz val="9"/>
            <color indexed="81"/>
            <rFont val="Tahoma"/>
            <family val="2"/>
          </rPr>
          <t>Fewell, Jason E:</t>
        </r>
        <r>
          <rPr>
            <sz val="9"/>
            <color indexed="81"/>
            <rFont val="Tahoma"/>
            <family val="2"/>
          </rPr>
          <t xml:space="preserve">
Consecutive 2-month periods are, Jan/Feb, Mar/Apr, May/Jun, Jul/Aug, Sep/Oct, Nov/Dec</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Fewell, Jason E</author>
    <author>Bowling, Rebecca Glover</author>
  </authors>
  <commentList>
    <comment ref="F2" authorId="0" shapeId="0" xr:uid="{00000000-0006-0000-0100-000001000000}">
      <text>
        <r>
          <rPr>
            <b/>
            <sz val="9"/>
            <color indexed="81"/>
            <rFont val="Tahoma"/>
            <family val="2"/>
          </rPr>
          <t>Fewell, Jason E:</t>
        </r>
        <r>
          <rPr>
            <sz val="9"/>
            <color indexed="81"/>
            <rFont val="Tahoma"/>
            <family val="2"/>
          </rPr>
          <t xml:space="preserve">
Consecutive 2-month periods are, Jan/Feb, Mar/Apr, May/Jun, Jul/Aug, Sep/Oct, Nov/Dec</t>
        </r>
      </text>
    </comment>
    <comment ref="T4" authorId="0" shapeId="0" xr:uid="{00000000-0006-0000-0100-000002000000}">
      <text>
        <r>
          <rPr>
            <b/>
            <sz val="9"/>
            <color indexed="81"/>
            <rFont val="Tahoma"/>
            <family val="2"/>
          </rPr>
          <t>Fewell, Jason E:</t>
        </r>
        <r>
          <rPr>
            <sz val="9"/>
            <color indexed="81"/>
            <rFont val="Tahoma"/>
            <family val="2"/>
          </rPr>
          <t xml:space="preserve">
All milk price, national average price received for corn, and national average price received for alfalfa are published monthly and can be found near the end of the document available at the website.
Soybean meal price is available from the Agricultural Marketing Service.</t>
        </r>
      </text>
    </comment>
    <comment ref="B5" authorId="0" shapeId="0" xr:uid="{00000000-0006-0000-0100-000003000000}">
      <text>
        <r>
          <rPr>
            <b/>
            <sz val="9"/>
            <color indexed="81"/>
            <rFont val="Tahoma"/>
            <family val="2"/>
          </rPr>
          <t>Fewell, Jason E:</t>
        </r>
        <r>
          <rPr>
            <sz val="9"/>
            <color indexed="81"/>
            <rFont val="Tahoma"/>
            <family val="2"/>
          </rPr>
          <t xml:space="preserve">
These values will be updated each year to reflect the most recent three years' production.</t>
        </r>
      </text>
    </comment>
    <comment ref="F5" authorId="0" shapeId="0" xr:uid="{00000000-0006-0000-0100-000004000000}">
      <text>
        <r>
          <rPr>
            <b/>
            <sz val="9"/>
            <color indexed="81"/>
            <rFont val="Tahoma"/>
            <family val="2"/>
          </rPr>
          <t>Fewell, Jason E:</t>
        </r>
        <r>
          <rPr>
            <sz val="9"/>
            <color indexed="81"/>
            <rFont val="Tahoma"/>
            <family val="2"/>
          </rPr>
          <t xml:space="preserve">
All milk price, national average price received for corn, and national average price received for alfalfa are published monthly and can be found near the end of the document available at the website.
Soybean meal price is available from the Agricultural Marketing Service.</t>
        </r>
      </text>
    </comment>
    <comment ref="F6" authorId="1" shapeId="0" xr:uid="{00000000-0006-0000-0100-000005000000}">
      <text>
        <r>
          <rPr>
            <b/>
            <sz val="9"/>
            <color indexed="81"/>
            <rFont val="Tahoma"/>
            <family val="2"/>
          </rPr>
          <t>Bowling, Rebecca Glover:</t>
        </r>
        <r>
          <rPr>
            <sz val="9"/>
            <color indexed="81"/>
            <rFont val="Tahoma"/>
            <family val="2"/>
          </rPr>
          <t xml:space="preserve">
Click on the link to go to the USDA NASS website to get prices from the latest Agricultural Prices Report.</t>
        </r>
      </text>
    </comment>
    <comment ref="F8" authorId="1" shapeId="0" xr:uid="{00000000-0006-0000-0100-000006000000}">
      <text>
        <r>
          <rPr>
            <b/>
            <sz val="9"/>
            <color indexed="81"/>
            <rFont val="Tahoma"/>
            <family val="2"/>
          </rPr>
          <t>Bowling, Rebecca Glover:</t>
        </r>
        <r>
          <rPr>
            <sz val="9"/>
            <color indexed="81"/>
            <rFont val="Tahoma"/>
            <family val="2"/>
          </rPr>
          <t xml:space="preserve">
Click on the link to go to the USDA NASS website to get prices from the latest Agricultural Prices Report.</t>
        </r>
      </text>
    </comment>
    <comment ref="F9" authorId="1" shapeId="0" xr:uid="{00000000-0006-0000-0100-000007000000}">
      <text>
        <r>
          <rPr>
            <b/>
            <sz val="9"/>
            <color indexed="81"/>
            <rFont val="Tahoma"/>
            <family val="2"/>
          </rPr>
          <t>Bowling, Rebecca Glover:</t>
        </r>
        <r>
          <rPr>
            <sz val="9"/>
            <color indexed="81"/>
            <rFont val="Tahoma"/>
            <family val="2"/>
          </rPr>
          <t xml:space="preserve">
Click on the link to go to the USDA AMS website to get prices from the latest Central Illinois Soybean Processor Report.</t>
        </r>
      </text>
    </comment>
    <comment ref="B10" authorId="0" shapeId="0" xr:uid="{00000000-0006-0000-0100-000008000000}">
      <text>
        <r>
          <rPr>
            <b/>
            <sz val="9"/>
            <color indexed="81"/>
            <rFont val="Tahoma"/>
            <family val="2"/>
          </rPr>
          <t>Fewell, Jason E:</t>
        </r>
        <r>
          <rPr>
            <sz val="9"/>
            <color indexed="81"/>
            <rFont val="Tahoma"/>
            <family val="2"/>
          </rPr>
          <t xml:space="preserve">
Use the maximum of the last three years' production as the baseline for margin protection payment calculations.</t>
        </r>
      </text>
    </comment>
    <comment ref="F10" authorId="1" shapeId="0" xr:uid="{00000000-0006-0000-0100-000009000000}">
      <text>
        <r>
          <rPr>
            <b/>
            <sz val="9"/>
            <color indexed="81"/>
            <rFont val="Tahoma"/>
            <family val="2"/>
          </rPr>
          <t>Bowling, Rebecca Glover:</t>
        </r>
        <r>
          <rPr>
            <sz val="9"/>
            <color indexed="81"/>
            <rFont val="Tahoma"/>
            <family val="2"/>
          </rPr>
          <t xml:space="preserve">
Click on the link to go to the USDA NASS website to get prices from the latest Agricultural Prices Report.</t>
        </r>
      </text>
    </comment>
    <comment ref="C13" authorId="0" shapeId="0" xr:uid="{00000000-0006-0000-0100-00000A000000}">
      <text>
        <r>
          <rPr>
            <b/>
            <sz val="9"/>
            <color indexed="81"/>
            <rFont val="Tahoma"/>
            <family val="2"/>
          </rPr>
          <t>Fewell, Jason E:</t>
        </r>
        <r>
          <rPr>
            <sz val="9"/>
            <color indexed="81"/>
            <rFont val="Tahoma"/>
            <family val="2"/>
          </rPr>
          <t xml:space="preserve">
Choose a margin coverage level in $/cwt.
The value must be from $4 to $9.50 in $0.50 increments.</t>
        </r>
      </text>
    </comment>
    <comment ref="C14" authorId="0" shapeId="0" xr:uid="{00000000-0006-0000-0100-00000B000000}">
      <text>
        <r>
          <rPr>
            <b/>
            <sz val="9"/>
            <color indexed="81"/>
            <rFont val="Tahoma"/>
            <family val="2"/>
          </rPr>
          <t>Fewell, Jason E:</t>
        </r>
        <r>
          <rPr>
            <sz val="9"/>
            <color indexed="81"/>
            <rFont val="Tahoma"/>
            <family val="2"/>
          </rPr>
          <t xml:space="preserve">
Choose a margin coverage level in $/cwt.
The value must be from $4 to $8 in $0.50 increments.</t>
        </r>
      </text>
    </comment>
    <comment ref="C15" authorId="0" shapeId="0" xr:uid="{00000000-0006-0000-0100-00000C000000}">
      <text>
        <r>
          <rPr>
            <b/>
            <sz val="9"/>
            <color indexed="81"/>
            <rFont val="Tahoma"/>
            <family val="2"/>
          </rPr>
          <t>Fewell, Jason E:</t>
        </r>
        <r>
          <rPr>
            <sz val="9"/>
            <color indexed="81"/>
            <rFont val="Tahoma"/>
            <family val="2"/>
          </rPr>
          <t xml:space="preserve">
Choose a production coverage level as a percentage of production history.
The percentage must be from 25% to 95% in 5% increments.</t>
        </r>
      </text>
    </comment>
    <comment ref="C17" authorId="0" shapeId="0" xr:uid="{00000000-0006-0000-0100-00000D000000}">
      <text>
        <r>
          <rPr>
            <b/>
            <sz val="9"/>
            <color indexed="81"/>
            <rFont val="Tahoma"/>
            <family val="2"/>
          </rPr>
          <t>Fewell, Jason E:</t>
        </r>
        <r>
          <rPr>
            <sz val="9"/>
            <color indexed="81"/>
            <rFont val="Tahoma"/>
            <family val="2"/>
          </rPr>
          <t xml:space="preserve">
Producers choosing to lock in coverage levels until 2023 receive a 25% discount on DMC premiums. 
Producers electing to lock in the coverage level should enter "25" in this cell to reflect the discount.</t>
        </r>
      </text>
    </comment>
    <comment ref="F26" authorId="0" shapeId="0" xr:uid="{00000000-0006-0000-0100-00000E000000}">
      <text>
        <r>
          <rPr>
            <b/>
            <sz val="9"/>
            <color indexed="81"/>
            <rFont val="Tahoma"/>
            <family val="2"/>
          </rPr>
          <t>Fewell, Jason E:</t>
        </r>
        <r>
          <rPr>
            <sz val="9"/>
            <color indexed="81"/>
            <rFont val="Tahoma"/>
            <family val="2"/>
          </rPr>
          <t xml:space="preserve">
Consecutive 2-month periods are, Jan/Feb, Mar/Apr, May/Jun, Jul/Aug, Sep/Oct, Nov/Dec</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Fewell, Jason E</author>
    <author>Bowling, Rebecca Glover</author>
  </authors>
  <commentList>
    <comment ref="F2" authorId="0" shapeId="0" xr:uid="{00000000-0006-0000-0200-000001000000}">
      <text>
        <r>
          <rPr>
            <b/>
            <sz val="9"/>
            <color indexed="81"/>
            <rFont val="Tahoma"/>
            <family val="2"/>
          </rPr>
          <t>Fewell, Jason E:</t>
        </r>
        <r>
          <rPr>
            <sz val="9"/>
            <color indexed="81"/>
            <rFont val="Tahoma"/>
            <family val="2"/>
          </rPr>
          <t xml:space="preserve">
Consecutive 2-month periods are, Jan/Feb, Mar/Apr, May/Jun, Jul/Aug, Sep/Oct, Nov/Dec</t>
        </r>
      </text>
    </comment>
    <comment ref="T4" authorId="0" shapeId="0" xr:uid="{00000000-0006-0000-0200-000002000000}">
      <text>
        <r>
          <rPr>
            <b/>
            <sz val="9"/>
            <color indexed="81"/>
            <rFont val="Tahoma"/>
            <family val="2"/>
          </rPr>
          <t>Fewell, Jason E:</t>
        </r>
        <r>
          <rPr>
            <sz val="9"/>
            <color indexed="81"/>
            <rFont val="Tahoma"/>
            <family val="2"/>
          </rPr>
          <t xml:space="preserve">
All milk price, national average price received for corn, and national average price received for alfalfa are published monthly and can be found near the end of the document available at the website.
Soybean meal price is available from the Agricultural Marketing Service.</t>
        </r>
      </text>
    </comment>
    <comment ref="B5" authorId="0" shapeId="0" xr:uid="{00000000-0006-0000-0200-000003000000}">
      <text>
        <r>
          <rPr>
            <b/>
            <sz val="9"/>
            <color indexed="81"/>
            <rFont val="Tahoma"/>
            <family val="2"/>
          </rPr>
          <t>Fewell, Jason E:</t>
        </r>
        <r>
          <rPr>
            <sz val="9"/>
            <color indexed="81"/>
            <rFont val="Tahoma"/>
            <family val="2"/>
          </rPr>
          <t xml:space="preserve">
These values will be updated each year to reflect the most recent three years' production.</t>
        </r>
      </text>
    </comment>
    <comment ref="F5" authorId="0" shapeId="0" xr:uid="{00000000-0006-0000-0200-000004000000}">
      <text>
        <r>
          <rPr>
            <b/>
            <sz val="9"/>
            <color indexed="81"/>
            <rFont val="Tahoma"/>
            <family val="2"/>
          </rPr>
          <t>Fewell, Jason E:</t>
        </r>
        <r>
          <rPr>
            <sz val="9"/>
            <color indexed="81"/>
            <rFont val="Tahoma"/>
            <family val="2"/>
          </rPr>
          <t xml:space="preserve">
All milk price, national average price received for corn, and national average price received for alfalfa are published monthly and can be found near the end of the document available at the website.
Soybean meal price is available from the Agricultural Marketing Service.</t>
        </r>
      </text>
    </comment>
    <comment ref="F6" authorId="1" shapeId="0" xr:uid="{00000000-0006-0000-0200-000005000000}">
      <text>
        <r>
          <rPr>
            <b/>
            <sz val="9"/>
            <color indexed="81"/>
            <rFont val="Tahoma"/>
            <family val="2"/>
          </rPr>
          <t>Bowling, Rebecca Glover:</t>
        </r>
        <r>
          <rPr>
            <sz val="9"/>
            <color indexed="81"/>
            <rFont val="Tahoma"/>
            <family val="2"/>
          </rPr>
          <t xml:space="preserve">
Click on the link to go to the USDA NASS website to get prices from the latest Agricultural Prices Report.</t>
        </r>
      </text>
    </comment>
    <comment ref="F8" authorId="1" shapeId="0" xr:uid="{00000000-0006-0000-0200-000006000000}">
      <text>
        <r>
          <rPr>
            <b/>
            <sz val="9"/>
            <color indexed="81"/>
            <rFont val="Tahoma"/>
            <family val="2"/>
          </rPr>
          <t>Bowling, Rebecca Glover:</t>
        </r>
        <r>
          <rPr>
            <sz val="9"/>
            <color indexed="81"/>
            <rFont val="Tahoma"/>
            <family val="2"/>
          </rPr>
          <t xml:space="preserve">
Click on the link to go to the USDA NASS website to get prices from the latest Agricultural Prices Report.</t>
        </r>
      </text>
    </comment>
    <comment ref="F9" authorId="1" shapeId="0" xr:uid="{00000000-0006-0000-0200-000007000000}">
      <text>
        <r>
          <rPr>
            <b/>
            <sz val="9"/>
            <color indexed="81"/>
            <rFont val="Tahoma"/>
            <family val="2"/>
          </rPr>
          <t>Bowling, Rebecca Glover:</t>
        </r>
        <r>
          <rPr>
            <sz val="9"/>
            <color indexed="81"/>
            <rFont val="Tahoma"/>
            <family val="2"/>
          </rPr>
          <t xml:space="preserve">
Click on the link to go to the USDA AMS website to get prices from the latest Central Illinois Soybean Processor Report.</t>
        </r>
      </text>
    </comment>
    <comment ref="B10" authorId="0" shapeId="0" xr:uid="{00000000-0006-0000-0200-000008000000}">
      <text>
        <r>
          <rPr>
            <b/>
            <sz val="9"/>
            <color indexed="81"/>
            <rFont val="Tahoma"/>
            <family val="2"/>
          </rPr>
          <t>Fewell, Jason E:</t>
        </r>
        <r>
          <rPr>
            <sz val="9"/>
            <color indexed="81"/>
            <rFont val="Tahoma"/>
            <family val="2"/>
          </rPr>
          <t xml:space="preserve">
Use the maximum of the last three years' production as the baseline for margin protection payment calculations.</t>
        </r>
      </text>
    </comment>
    <comment ref="F10" authorId="1" shapeId="0" xr:uid="{00000000-0006-0000-0200-000009000000}">
      <text>
        <r>
          <rPr>
            <b/>
            <sz val="9"/>
            <color indexed="81"/>
            <rFont val="Tahoma"/>
            <family val="2"/>
          </rPr>
          <t>Bowling, Rebecca Glover:</t>
        </r>
        <r>
          <rPr>
            <sz val="9"/>
            <color indexed="81"/>
            <rFont val="Tahoma"/>
            <family val="2"/>
          </rPr>
          <t xml:space="preserve">
Click on the link to go to the USDA NASS website to get prices from the latest Agricultural Prices Report.</t>
        </r>
      </text>
    </comment>
    <comment ref="C13" authorId="0" shapeId="0" xr:uid="{00000000-0006-0000-0200-00000A000000}">
      <text>
        <r>
          <rPr>
            <b/>
            <sz val="9"/>
            <color indexed="81"/>
            <rFont val="Tahoma"/>
            <family val="2"/>
          </rPr>
          <t>Fewell, Jason E:</t>
        </r>
        <r>
          <rPr>
            <sz val="9"/>
            <color indexed="81"/>
            <rFont val="Tahoma"/>
            <family val="2"/>
          </rPr>
          <t xml:space="preserve">
Choose a margin coverage level in $/cwt.
The value must be from $4 to $9.50 in $0.50 increments.</t>
        </r>
      </text>
    </comment>
    <comment ref="C14" authorId="0" shapeId="0" xr:uid="{00000000-0006-0000-0200-00000B000000}">
      <text>
        <r>
          <rPr>
            <b/>
            <sz val="9"/>
            <color indexed="81"/>
            <rFont val="Tahoma"/>
            <family val="2"/>
          </rPr>
          <t>Fewell, Jason E:</t>
        </r>
        <r>
          <rPr>
            <sz val="9"/>
            <color indexed="81"/>
            <rFont val="Tahoma"/>
            <family val="2"/>
          </rPr>
          <t xml:space="preserve">
Choose a margin coverage level in $/cwt.
The value must be from $4 to $8 in $0.50 increments.</t>
        </r>
      </text>
    </comment>
    <comment ref="C15" authorId="0" shapeId="0" xr:uid="{00000000-0006-0000-0200-00000C000000}">
      <text>
        <r>
          <rPr>
            <b/>
            <sz val="9"/>
            <color indexed="81"/>
            <rFont val="Tahoma"/>
            <family val="2"/>
          </rPr>
          <t>Fewell, Jason E:</t>
        </r>
        <r>
          <rPr>
            <sz val="9"/>
            <color indexed="81"/>
            <rFont val="Tahoma"/>
            <family val="2"/>
          </rPr>
          <t xml:space="preserve">
Choose a production coverage level as a percentage of production history.
The percentage must be from 25% to 95% in 5% increments.</t>
        </r>
      </text>
    </comment>
    <comment ref="C17" authorId="0" shapeId="0" xr:uid="{00000000-0006-0000-0200-00000D000000}">
      <text>
        <r>
          <rPr>
            <b/>
            <sz val="9"/>
            <color indexed="81"/>
            <rFont val="Tahoma"/>
            <family val="2"/>
          </rPr>
          <t>Fewell, Jason E:</t>
        </r>
        <r>
          <rPr>
            <sz val="9"/>
            <color indexed="81"/>
            <rFont val="Tahoma"/>
            <family val="2"/>
          </rPr>
          <t xml:space="preserve">
Producers choosing to lock in coverage levels until 2023 receive a 25% discount on DMC premiums. 
Producers electing to lock in the coverage level should enter "25" in this cell to reflect the discount.</t>
        </r>
      </text>
    </comment>
    <comment ref="F26" authorId="0" shapeId="0" xr:uid="{00000000-0006-0000-0200-00000E000000}">
      <text>
        <r>
          <rPr>
            <b/>
            <sz val="9"/>
            <color indexed="81"/>
            <rFont val="Tahoma"/>
            <family val="2"/>
          </rPr>
          <t>Fewell, Jason E:</t>
        </r>
        <r>
          <rPr>
            <sz val="9"/>
            <color indexed="81"/>
            <rFont val="Tahoma"/>
            <family val="2"/>
          </rPr>
          <t xml:space="preserve">
Consecutive 2-month periods are, Jan/Feb, Mar/Apr, May/Jun, Jul/Aug, Sep/Oct, Nov/Dec</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Fewell, Jason E</author>
    <author>Bowling, Rebecca Glover</author>
  </authors>
  <commentList>
    <comment ref="F2" authorId="0" shapeId="0" xr:uid="{00000000-0006-0000-0300-000001000000}">
      <text>
        <r>
          <rPr>
            <b/>
            <sz val="9"/>
            <color indexed="81"/>
            <rFont val="Tahoma"/>
            <family val="2"/>
          </rPr>
          <t>Fewell, Jason E:</t>
        </r>
        <r>
          <rPr>
            <sz val="9"/>
            <color indexed="81"/>
            <rFont val="Tahoma"/>
            <family val="2"/>
          </rPr>
          <t xml:space="preserve">
Consecutive 2-month periods are, Jan/Feb, Mar/Apr, May/Jun, Jul/Aug, Sep/Oct, Nov/Dec</t>
        </r>
      </text>
    </comment>
    <comment ref="T4" authorId="0" shapeId="0" xr:uid="{00000000-0006-0000-0300-000002000000}">
      <text>
        <r>
          <rPr>
            <b/>
            <sz val="9"/>
            <color indexed="81"/>
            <rFont val="Tahoma"/>
            <family val="2"/>
          </rPr>
          <t>Fewell, Jason E:</t>
        </r>
        <r>
          <rPr>
            <sz val="9"/>
            <color indexed="81"/>
            <rFont val="Tahoma"/>
            <family val="2"/>
          </rPr>
          <t xml:space="preserve">
All milk price, national average price received for corn, and national average price received for alfalfa are published monthly and can be found near the end of the document available at the website.
Soybean meal price is available from the Agricultural Marketing Service.</t>
        </r>
      </text>
    </comment>
    <comment ref="B5" authorId="0" shapeId="0" xr:uid="{00000000-0006-0000-0300-000003000000}">
      <text>
        <r>
          <rPr>
            <b/>
            <sz val="9"/>
            <color indexed="81"/>
            <rFont val="Tahoma"/>
            <family val="2"/>
          </rPr>
          <t>Fewell, Jason E:</t>
        </r>
        <r>
          <rPr>
            <sz val="9"/>
            <color indexed="81"/>
            <rFont val="Tahoma"/>
            <family val="2"/>
          </rPr>
          <t xml:space="preserve">
These values will be updated each year to reflect the most recent three years' production.</t>
        </r>
      </text>
    </comment>
    <comment ref="F5" authorId="0" shapeId="0" xr:uid="{00000000-0006-0000-0300-000004000000}">
      <text>
        <r>
          <rPr>
            <b/>
            <sz val="9"/>
            <color indexed="81"/>
            <rFont val="Tahoma"/>
            <family val="2"/>
          </rPr>
          <t>Fewell, Jason E:</t>
        </r>
        <r>
          <rPr>
            <sz val="9"/>
            <color indexed="81"/>
            <rFont val="Tahoma"/>
            <family val="2"/>
          </rPr>
          <t xml:space="preserve">
All milk price, national average price received for corn, and national average price received for alfalfa are published monthly and can be found near the end of the document available at the website.
Soybean meal price is available from the Agricultural Marketing Service.</t>
        </r>
      </text>
    </comment>
    <comment ref="F6" authorId="1" shapeId="0" xr:uid="{00000000-0006-0000-0300-000005000000}">
      <text>
        <r>
          <rPr>
            <b/>
            <sz val="9"/>
            <color indexed="81"/>
            <rFont val="Tahoma"/>
            <family val="2"/>
          </rPr>
          <t>Bowling, Rebecca Glover:</t>
        </r>
        <r>
          <rPr>
            <sz val="9"/>
            <color indexed="81"/>
            <rFont val="Tahoma"/>
            <family val="2"/>
          </rPr>
          <t xml:space="preserve">
Click on the link to go to the USDA NASS website to get prices from the latest Agricultural Prices Report.</t>
        </r>
      </text>
    </comment>
    <comment ref="F8" authorId="1" shapeId="0" xr:uid="{00000000-0006-0000-0300-000006000000}">
      <text>
        <r>
          <rPr>
            <b/>
            <sz val="9"/>
            <color indexed="81"/>
            <rFont val="Tahoma"/>
            <family val="2"/>
          </rPr>
          <t>Bowling, Rebecca Glover:</t>
        </r>
        <r>
          <rPr>
            <sz val="9"/>
            <color indexed="81"/>
            <rFont val="Tahoma"/>
            <family val="2"/>
          </rPr>
          <t xml:space="preserve">
Click on the link to go to the USDA NASS website to get prices from the latest Agricultural Prices Report.</t>
        </r>
      </text>
    </comment>
    <comment ref="F9" authorId="1" shapeId="0" xr:uid="{00000000-0006-0000-0300-000007000000}">
      <text>
        <r>
          <rPr>
            <b/>
            <sz val="9"/>
            <color indexed="81"/>
            <rFont val="Tahoma"/>
            <family val="2"/>
          </rPr>
          <t>Bowling, Rebecca Glover:</t>
        </r>
        <r>
          <rPr>
            <sz val="9"/>
            <color indexed="81"/>
            <rFont val="Tahoma"/>
            <family val="2"/>
          </rPr>
          <t xml:space="preserve">
Click on the link to go to the USDA AMS website to get prices from the latest Central Illinois Soybean Processor Report.</t>
        </r>
      </text>
    </comment>
    <comment ref="B10" authorId="0" shapeId="0" xr:uid="{00000000-0006-0000-0300-000008000000}">
      <text>
        <r>
          <rPr>
            <b/>
            <sz val="9"/>
            <color indexed="81"/>
            <rFont val="Tahoma"/>
            <family val="2"/>
          </rPr>
          <t>Fewell, Jason E:</t>
        </r>
        <r>
          <rPr>
            <sz val="9"/>
            <color indexed="81"/>
            <rFont val="Tahoma"/>
            <family val="2"/>
          </rPr>
          <t xml:space="preserve">
Use the maximum of the last three years' production as the baseline for margin protection payment calculations.</t>
        </r>
      </text>
    </comment>
    <comment ref="F10" authorId="1" shapeId="0" xr:uid="{00000000-0006-0000-0300-000009000000}">
      <text>
        <r>
          <rPr>
            <b/>
            <sz val="9"/>
            <color indexed="81"/>
            <rFont val="Tahoma"/>
            <family val="2"/>
          </rPr>
          <t>Bowling, Rebecca Glover:</t>
        </r>
        <r>
          <rPr>
            <sz val="9"/>
            <color indexed="81"/>
            <rFont val="Tahoma"/>
            <family val="2"/>
          </rPr>
          <t xml:space="preserve">
Click on the link to go to the USDA NASS website to get prices from the latest Agricultural Prices Report.</t>
        </r>
      </text>
    </comment>
    <comment ref="C13" authorId="0" shapeId="0" xr:uid="{00000000-0006-0000-0300-00000A000000}">
      <text>
        <r>
          <rPr>
            <b/>
            <sz val="9"/>
            <color indexed="81"/>
            <rFont val="Tahoma"/>
            <family val="2"/>
          </rPr>
          <t>Fewell, Jason E:</t>
        </r>
        <r>
          <rPr>
            <sz val="9"/>
            <color indexed="81"/>
            <rFont val="Tahoma"/>
            <family val="2"/>
          </rPr>
          <t xml:space="preserve">
Choose a margin coverage level in $/cwt.
The value must be from $4 to $9.50 in $0.50 increments.</t>
        </r>
      </text>
    </comment>
    <comment ref="C14" authorId="0" shapeId="0" xr:uid="{00000000-0006-0000-0300-00000B000000}">
      <text>
        <r>
          <rPr>
            <b/>
            <sz val="9"/>
            <color indexed="81"/>
            <rFont val="Tahoma"/>
            <family val="2"/>
          </rPr>
          <t>Fewell, Jason E:</t>
        </r>
        <r>
          <rPr>
            <sz val="9"/>
            <color indexed="81"/>
            <rFont val="Tahoma"/>
            <family val="2"/>
          </rPr>
          <t xml:space="preserve">
Choose a margin coverage level in $/cwt.
The value must be from $4 to $8 in $0.50 increments.</t>
        </r>
      </text>
    </comment>
    <comment ref="C15" authorId="0" shapeId="0" xr:uid="{00000000-0006-0000-0300-00000C000000}">
      <text>
        <r>
          <rPr>
            <b/>
            <sz val="9"/>
            <color indexed="81"/>
            <rFont val="Tahoma"/>
            <family val="2"/>
          </rPr>
          <t>Fewell, Jason E:</t>
        </r>
        <r>
          <rPr>
            <sz val="9"/>
            <color indexed="81"/>
            <rFont val="Tahoma"/>
            <family val="2"/>
          </rPr>
          <t xml:space="preserve">
Choose a production coverage level as a percentage of production history.
The percentage must be from 25% to 95% in 5% increments.</t>
        </r>
      </text>
    </comment>
    <comment ref="C17" authorId="0" shapeId="0" xr:uid="{00000000-0006-0000-0300-00000D000000}">
      <text>
        <r>
          <rPr>
            <b/>
            <sz val="9"/>
            <color indexed="81"/>
            <rFont val="Tahoma"/>
            <family val="2"/>
          </rPr>
          <t>Fewell, Jason E:</t>
        </r>
        <r>
          <rPr>
            <sz val="9"/>
            <color indexed="81"/>
            <rFont val="Tahoma"/>
            <family val="2"/>
          </rPr>
          <t xml:space="preserve">
Producers choosing to lock in coverage levels until 2023 receive a 25% discount on DMC premiums. 
Producers electing to lock in the coverage level should enter "25" in this cell to reflect the discount.</t>
        </r>
      </text>
    </comment>
    <comment ref="F26" authorId="0" shapeId="0" xr:uid="{00000000-0006-0000-0300-00000E000000}">
      <text>
        <r>
          <rPr>
            <b/>
            <sz val="9"/>
            <color indexed="81"/>
            <rFont val="Tahoma"/>
            <family val="2"/>
          </rPr>
          <t>Fewell, Jason E:</t>
        </r>
        <r>
          <rPr>
            <sz val="9"/>
            <color indexed="81"/>
            <rFont val="Tahoma"/>
            <family val="2"/>
          </rPr>
          <t xml:space="preserve">
Consecutive 2-month periods are, Jan/Feb, Mar/Apr, May/Jun, Jul/Aug, Sep/Oct, Nov/Dec</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Fewell, Jason E</author>
    <author>Bowling, Rebecca Glover</author>
  </authors>
  <commentList>
    <comment ref="F2" authorId="0" shapeId="0" xr:uid="{00000000-0006-0000-0400-000001000000}">
      <text>
        <r>
          <rPr>
            <b/>
            <sz val="9"/>
            <color indexed="81"/>
            <rFont val="Tahoma"/>
            <family val="2"/>
          </rPr>
          <t>Fewell, Jason E:</t>
        </r>
        <r>
          <rPr>
            <sz val="9"/>
            <color indexed="81"/>
            <rFont val="Tahoma"/>
            <family val="2"/>
          </rPr>
          <t xml:space="preserve">
Consecutive 2-month periods are, Jan/Feb, Mar/Apr, May/Jun, Jul/Aug, Sep/Oct, Nov/Dec</t>
        </r>
      </text>
    </comment>
    <comment ref="T4" authorId="0" shapeId="0" xr:uid="{00000000-0006-0000-0400-000002000000}">
      <text>
        <r>
          <rPr>
            <b/>
            <sz val="9"/>
            <color indexed="81"/>
            <rFont val="Tahoma"/>
            <family val="2"/>
          </rPr>
          <t>Fewell, Jason E:</t>
        </r>
        <r>
          <rPr>
            <sz val="9"/>
            <color indexed="81"/>
            <rFont val="Tahoma"/>
            <family val="2"/>
          </rPr>
          <t xml:space="preserve">
All milk price, national average price received for corn, and national average price received for alfalfa are published monthly and can be found near the end of the document available at the website.
Soybean meal price is available from the Agricultural Marketing Service.</t>
        </r>
      </text>
    </comment>
    <comment ref="B5" authorId="0" shapeId="0" xr:uid="{00000000-0006-0000-0400-000003000000}">
      <text>
        <r>
          <rPr>
            <b/>
            <sz val="9"/>
            <color indexed="81"/>
            <rFont val="Tahoma"/>
            <family val="2"/>
          </rPr>
          <t>Fewell, Jason E:</t>
        </r>
        <r>
          <rPr>
            <sz val="9"/>
            <color indexed="81"/>
            <rFont val="Tahoma"/>
            <family val="2"/>
          </rPr>
          <t xml:space="preserve">
These values will be updated each year to reflect the most recent three years' production.</t>
        </r>
      </text>
    </comment>
    <comment ref="F5" authorId="0" shapeId="0" xr:uid="{00000000-0006-0000-0400-000004000000}">
      <text>
        <r>
          <rPr>
            <b/>
            <sz val="9"/>
            <color indexed="81"/>
            <rFont val="Tahoma"/>
            <family val="2"/>
          </rPr>
          <t>Fewell, Jason E:</t>
        </r>
        <r>
          <rPr>
            <sz val="9"/>
            <color indexed="81"/>
            <rFont val="Tahoma"/>
            <family val="2"/>
          </rPr>
          <t xml:space="preserve">
All milk price, national average price received for corn, and national average price received for alfalfa are published monthly and can be found near the end of the document available at the website.
Soybean meal price is available from the Agricultural Marketing Service.</t>
        </r>
      </text>
    </comment>
    <comment ref="F6" authorId="1" shapeId="0" xr:uid="{00000000-0006-0000-0400-000005000000}">
      <text>
        <r>
          <rPr>
            <b/>
            <sz val="9"/>
            <color indexed="81"/>
            <rFont val="Tahoma"/>
            <family val="2"/>
          </rPr>
          <t>Bowling, Rebecca Glover:</t>
        </r>
        <r>
          <rPr>
            <sz val="9"/>
            <color indexed="81"/>
            <rFont val="Tahoma"/>
            <family val="2"/>
          </rPr>
          <t xml:space="preserve">
Click on the link to go to the USDA NASS website to get prices from the latest Agricultural Prices Report.</t>
        </r>
      </text>
    </comment>
    <comment ref="F8" authorId="1" shapeId="0" xr:uid="{00000000-0006-0000-0400-000006000000}">
      <text>
        <r>
          <rPr>
            <b/>
            <sz val="9"/>
            <color indexed="81"/>
            <rFont val="Tahoma"/>
            <family val="2"/>
          </rPr>
          <t>Bowling, Rebecca Glover:</t>
        </r>
        <r>
          <rPr>
            <sz val="9"/>
            <color indexed="81"/>
            <rFont val="Tahoma"/>
            <family val="2"/>
          </rPr>
          <t xml:space="preserve">
Click on the link to go to the USDA NASS website to get prices from the latest Agricultural Prices Report.</t>
        </r>
      </text>
    </comment>
    <comment ref="F9" authorId="1" shapeId="0" xr:uid="{00000000-0006-0000-0400-000007000000}">
      <text>
        <r>
          <rPr>
            <b/>
            <sz val="9"/>
            <color indexed="81"/>
            <rFont val="Tahoma"/>
            <family val="2"/>
          </rPr>
          <t>Bowling, Rebecca Glover:</t>
        </r>
        <r>
          <rPr>
            <sz val="9"/>
            <color indexed="81"/>
            <rFont val="Tahoma"/>
            <family val="2"/>
          </rPr>
          <t xml:space="preserve">
Click on the link to go to the USDA AMS website to get prices from the latest Central Illinois Soybean Processor Report.</t>
        </r>
      </text>
    </comment>
    <comment ref="B10" authorId="0" shapeId="0" xr:uid="{00000000-0006-0000-0400-000008000000}">
      <text>
        <r>
          <rPr>
            <b/>
            <sz val="9"/>
            <color indexed="81"/>
            <rFont val="Tahoma"/>
            <family val="2"/>
          </rPr>
          <t>Fewell, Jason E:</t>
        </r>
        <r>
          <rPr>
            <sz val="9"/>
            <color indexed="81"/>
            <rFont val="Tahoma"/>
            <family val="2"/>
          </rPr>
          <t xml:space="preserve">
Use the maximum of the last three years' production as the baseline for margin protection payment calculations.</t>
        </r>
      </text>
    </comment>
    <comment ref="F10" authorId="1" shapeId="0" xr:uid="{00000000-0006-0000-0400-000009000000}">
      <text>
        <r>
          <rPr>
            <b/>
            <sz val="9"/>
            <color indexed="81"/>
            <rFont val="Tahoma"/>
            <family val="2"/>
          </rPr>
          <t>Bowling, Rebecca Glover:</t>
        </r>
        <r>
          <rPr>
            <sz val="9"/>
            <color indexed="81"/>
            <rFont val="Tahoma"/>
            <family val="2"/>
          </rPr>
          <t xml:space="preserve">
Click on the link to go to the USDA NASS website to get prices from the latest Agricultural Prices Report.</t>
        </r>
      </text>
    </comment>
    <comment ref="C13" authorId="0" shapeId="0" xr:uid="{00000000-0006-0000-0400-00000A000000}">
      <text>
        <r>
          <rPr>
            <b/>
            <sz val="9"/>
            <color indexed="81"/>
            <rFont val="Tahoma"/>
            <family val="2"/>
          </rPr>
          <t>Fewell, Jason E:</t>
        </r>
        <r>
          <rPr>
            <sz val="9"/>
            <color indexed="81"/>
            <rFont val="Tahoma"/>
            <family val="2"/>
          </rPr>
          <t xml:space="preserve">
Choose a margin coverage level in $/cwt.
The value must be from $4 to $9.50 in $0.50 increments.</t>
        </r>
      </text>
    </comment>
    <comment ref="C14" authorId="0" shapeId="0" xr:uid="{00000000-0006-0000-0400-00000B000000}">
      <text>
        <r>
          <rPr>
            <b/>
            <sz val="9"/>
            <color indexed="81"/>
            <rFont val="Tahoma"/>
            <family val="2"/>
          </rPr>
          <t>Fewell, Jason E:</t>
        </r>
        <r>
          <rPr>
            <sz val="9"/>
            <color indexed="81"/>
            <rFont val="Tahoma"/>
            <family val="2"/>
          </rPr>
          <t xml:space="preserve">
Choose a margin coverage level in $/cwt.
The value must be from $4 to $8 in $0.50 increments.</t>
        </r>
      </text>
    </comment>
    <comment ref="C15" authorId="0" shapeId="0" xr:uid="{00000000-0006-0000-0400-00000C000000}">
      <text>
        <r>
          <rPr>
            <b/>
            <sz val="9"/>
            <color indexed="81"/>
            <rFont val="Tahoma"/>
            <family val="2"/>
          </rPr>
          <t>Fewell, Jason E:</t>
        </r>
        <r>
          <rPr>
            <sz val="9"/>
            <color indexed="81"/>
            <rFont val="Tahoma"/>
            <family val="2"/>
          </rPr>
          <t xml:space="preserve">
Choose a production coverage level as a percentage of production history.
The percentage must be from 25% to 95% in 5% increments.</t>
        </r>
      </text>
    </comment>
    <comment ref="C17" authorId="0" shapeId="0" xr:uid="{00000000-0006-0000-0400-00000D000000}">
      <text>
        <r>
          <rPr>
            <b/>
            <sz val="9"/>
            <color indexed="81"/>
            <rFont val="Tahoma"/>
            <family val="2"/>
          </rPr>
          <t>Fewell, Jason E:</t>
        </r>
        <r>
          <rPr>
            <sz val="9"/>
            <color indexed="81"/>
            <rFont val="Tahoma"/>
            <family val="2"/>
          </rPr>
          <t xml:space="preserve">
Producers choosing to lock in coverage levels until 2023 receive a 25% discount on DMC premiums. 
Producers electing to lock in the coverage level should enter "25" in this cell to reflect the discount.</t>
        </r>
      </text>
    </comment>
    <comment ref="F26" authorId="0" shapeId="0" xr:uid="{00000000-0006-0000-0400-00000E000000}">
      <text>
        <r>
          <rPr>
            <b/>
            <sz val="9"/>
            <color indexed="81"/>
            <rFont val="Tahoma"/>
            <family val="2"/>
          </rPr>
          <t>Fewell, Jason E:</t>
        </r>
        <r>
          <rPr>
            <sz val="9"/>
            <color indexed="81"/>
            <rFont val="Tahoma"/>
            <family val="2"/>
          </rPr>
          <t xml:space="preserve">
Consecutive 2-month periods are, Jan/Feb, Mar/Apr, May/Jun, Jul/Aug, Sep/Oct, Nov/Dec</t>
        </r>
      </text>
    </comment>
  </commentList>
</comments>
</file>

<file path=xl/comments12.xml><?xml version="1.0" encoding="utf-8"?>
<comments xmlns="http://schemas.openxmlformats.org/spreadsheetml/2006/main" xmlns:mc="http://schemas.openxmlformats.org/markup-compatibility/2006" xmlns:xr="http://schemas.microsoft.com/office/spreadsheetml/2014/revision" mc:Ignorable="xr">
  <authors>
    <author>Fewell, Jason E</author>
    <author>Bowling, Rebecca Glover</author>
  </authors>
  <commentList>
    <comment ref="F2" authorId="0" shapeId="0" xr:uid="{00000000-0006-0000-0500-000001000000}">
      <text>
        <r>
          <rPr>
            <b/>
            <sz val="9"/>
            <color indexed="81"/>
            <rFont val="Tahoma"/>
            <family val="2"/>
          </rPr>
          <t>Fewell, Jason E:</t>
        </r>
        <r>
          <rPr>
            <sz val="9"/>
            <color indexed="81"/>
            <rFont val="Tahoma"/>
            <family val="2"/>
          </rPr>
          <t xml:space="preserve">
Consecutive 2-month periods are, Jan/Feb, Mar/Apr, May/Jun, Jul/Aug, Sep/Oct, Nov/Dec</t>
        </r>
      </text>
    </comment>
    <comment ref="T4" authorId="0" shapeId="0" xr:uid="{00000000-0006-0000-0500-000002000000}">
      <text>
        <r>
          <rPr>
            <b/>
            <sz val="9"/>
            <color indexed="81"/>
            <rFont val="Tahoma"/>
            <family val="2"/>
          </rPr>
          <t>Fewell, Jason E:</t>
        </r>
        <r>
          <rPr>
            <sz val="9"/>
            <color indexed="81"/>
            <rFont val="Tahoma"/>
            <family val="2"/>
          </rPr>
          <t xml:space="preserve">
All milk price, national average price received for corn, and national average price received for alfalfa are published monthly and can be found near the end of the document available at the website.
Soybean meal price is available from the Agricultural Marketing Service.</t>
        </r>
      </text>
    </comment>
    <comment ref="B5" authorId="0" shapeId="0" xr:uid="{00000000-0006-0000-0500-000003000000}">
      <text>
        <r>
          <rPr>
            <b/>
            <sz val="9"/>
            <color indexed="81"/>
            <rFont val="Tahoma"/>
            <family val="2"/>
          </rPr>
          <t>Fewell, Jason E:</t>
        </r>
        <r>
          <rPr>
            <sz val="9"/>
            <color indexed="81"/>
            <rFont val="Tahoma"/>
            <family val="2"/>
          </rPr>
          <t xml:space="preserve">
These values will be updated each year to reflect the most recent three years' production.</t>
        </r>
      </text>
    </comment>
    <comment ref="F5" authorId="0" shapeId="0" xr:uid="{00000000-0006-0000-0500-000004000000}">
      <text>
        <r>
          <rPr>
            <b/>
            <sz val="9"/>
            <color indexed="81"/>
            <rFont val="Tahoma"/>
            <family val="2"/>
          </rPr>
          <t>Fewell, Jason E:</t>
        </r>
        <r>
          <rPr>
            <sz val="9"/>
            <color indexed="81"/>
            <rFont val="Tahoma"/>
            <family val="2"/>
          </rPr>
          <t xml:space="preserve">
All milk price, national average price received for corn, and national average price received for alfalfa are published monthly and can be found near the end of the document available at the website.
Soybean meal price is available from the Agricultural Marketing Service.</t>
        </r>
      </text>
    </comment>
    <comment ref="F6" authorId="1" shapeId="0" xr:uid="{00000000-0006-0000-0500-000005000000}">
      <text>
        <r>
          <rPr>
            <b/>
            <sz val="9"/>
            <color indexed="81"/>
            <rFont val="Tahoma"/>
            <family val="2"/>
          </rPr>
          <t>Bowling, Rebecca Glover:</t>
        </r>
        <r>
          <rPr>
            <sz val="9"/>
            <color indexed="81"/>
            <rFont val="Tahoma"/>
            <family val="2"/>
          </rPr>
          <t xml:space="preserve">
Click on the link to go to the USDA NASS website to get prices from the latest Agricultural Prices Report.</t>
        </r>
      </text>
    </comment>
    <comment ref="F8" authorId="1" shapeId="0" xr:uid="{00000000-0006-0000-0500-000006000000}">
      <text>
        <r>
          <rPr>
            <b/>
            <sz val="9"/>
            <color indexed="81"/>
            <rFont val="Tahoma"/>
            <family val="2"/>
          </rPr>
          <t>Bowling, Rebecca Glover:</t>
        </r>
        <r>
          <rPr>
            <sz val="9"/>
            <color indexed="81"/>
            <rFont val="Tahoma"/>
            <family val="2"/>
          </rPr>
          <t xml:space="preserve">
Click on the link to go to the USDA NASS website to get prices from the latest Agricultural Prices Report.</t>
        </r>
      </text>
    </comment>
    <comment ref="F9" authorId="1" shapeId="0" xr:uid="{00000000-0006-0000-0500-000007000000}">
      <text>
        <r>
          <rPr>
            <b/>
            <sz val="9"/>
            <color indexed="81"/>
            <rFont val="Tahoma"/>
            <family val="2"/>
          </rPr>
          <t>Bowling, Rebecca Glover:</t>
        </r>
        <r>
          <rPr>
            <sz val="9"/>
            <color indexed="81"/>
            <rFont val="Tahoma"/>
            <family val="2"/>
          </rPr>
          <t xml:space="preserve">
Click on the link to go to the USDA AMS website to get prices from the latest Central Illinois Soybean Processor Report.</t>
        </r>
      </text>
    </comment>
    <comment ref="B10" authorId="0" shapeId="0" xr:uid="{00000000-0006-0000-0500-000008000000}">
      <text>
        <r>
          <rPr>
            <b/>
            <sz val="9"/>
            <color indexed="81"/>
            <rFont val="Tahoma"/>
            <family val="2"/>
          </rPr>
          <t>Fewell, Jason E:</t>
        </r>
        <r>
          <rPr>
            <sz val="9"/>
            <color indexed="81"/>
            <rFont val="Tahoma"/>
            <family val="2"/>
          </rPr>
          <t xml:space="preserve">
Use the maximum of the last three years' production as the baseline for margin protection payment calculations.</t>
        </r>
      </text>
    </comment>
    <comment ref="F10" authorId="1" shapeId="0" xr:uid="{00000000-0006-0000-0500-000009000000}">
      <text>
        <r>
          <rPr>
            <b/>
            <sz val="9"/>
            <color indexed="81"/>
            <rFont val="Tahoma"/>
            <family val="2"/>
          </rPr>
          <t>Bowling, Rebecca Glover:</t>
        </r>
        <r>
          <rPr>
            <sz val="9"/>
            <color indexed="81"/>
            <rFont val="Tahoma"/>
            <family val="2"/>
          </rPr>
          <t xml:space="preserve">
Click on the link to go to the USDA NASS website to get prices from the latest Agricultural Prices Report.</t>
        </r>
      </text>
    </comment>
    <comment ref="C13" authorId="0" shapeId="0" xr:uid="{00000000-0006-0000-0500-00000A000000}">
      <text>
        <r>
          <rPr>
            <b/>
            <sz val="9"/>
            <color indexed="81"/>
            <rFont val="Tahoma"/>
            <family val="2"/>
          </rPr>
          <t>Fewell, Jason E:</t>
        </r>
        <r>
          <rPr>
            <sz val="9"/>
            <color indexed="81"/>
            <rFont val="Tahoma"/>
            <family val="2"/>
          </rPr>
          <t xml:space="preserve">
Choose a margin coverage level in $/cwt.
The value must be from $4 to $9.50 in $0.50 increments.</t>
        </r>
      </text>
    </comment>
    <comment ref="C14" authorId="0" shapeId="0" xr:uid="{00000000-0006-0000-0500-00000B000000}">
      <text>
        <r>
          <rPr>
            <b/>
            <sz val="9"/>
            <color indexed="81"/>
            <rFont val="Tahoma"/>
            <family val="2"/>
          </rPr>
          <t>Fewell, Jason E:</t>
        </r>
        <r>
          <rPr>
            <sz val="9"/>
            <color indexed="81"/>
            <rFont val="Tahoma"/>
            <family val="2"/>
          </rPr>
          <t xml:space="preserve">
Choose a margin coverage level in $/cwt.
The value must be from $4 to $8 in $0.50 increments.</t>
        </r>
      </text>
    </comment>
    <comment ref="C15" authorId="0" shapeId="0" xr:uid="{00000000-0006-0000-0500-00000C000000}">
      <text>
        <r>
          <rPr>
            <b/>
            <sz val="9"/>
            <color indexed="81"/>
            <rFont val="Tahoma"/>
            <family val="2"/>
          </rPr>
          <t>Fewell, Jason E:</t>
        </r>
        <r>
          <rPr>
            <sz val="9"/>
            <color indexed="81"/>
            <rFont val="Tahoma"/>
            <family val="2"/>
          </rPr>
          <t xml:space="preserve">
Choose a production coverage level as a percentage of production history.
The percentage must be from 25% to 95% in 5% increments.</t>
        </r>
      </text>
    </comment>
    <comment ref="C17" authorId="0" shapeId="0" xr:uid="{00000000-0006-0000-0500-00000D000000}">
      <text>
        <r>
          <rPr>
            <b/>
            <sz val="9"/>
            <color indexed="81"/>
            <rFont val="Tahoma"/>
            <family val="2"/>
          </rPr>
          <t>Fewell, Jason E:</t>
        </r>
        <r>
          <rPr>
            <sz val="9"/>
            <color indexed="81"/>
            <rFont val="Tahoma"/>
            <family val="2"/>
          </rPr>
          <t xml:space="preserve">
Producers choosing to lock in coverage levels until 2023 receive a 25% discount on DMC premiums. 
Producers electing to lock in the coverage level should enter "25" in this cell to reflect the discount.</t>
        </r>
      </text>
    </comment>
    <comment ref="F26" authorId="0" shapeId="0" xr:uid="{00000000-0006-0000-0500-00000E000000}">
      <text>
        <r>
          <rPr>
            <b/>
            <sz val="9"/>
            <color indexed="81"/>
            <rFont val="Tahoma"/>
            <family val="2"/>
          </rPr>
          <t>Fewell, Jason E:</t>
        </r>
        <r>
          <rPr>
            <sz val="9"/>
            <color indexed="81"/>
            <rFont val="Tahoma"/>
            <family val="2"/>
          </rPr>
          <t xml:space="preserve">
Consecutive 2-month periods are, Jan/Feb, Mar/Apr, May/Jun, Jul/Aug, Sep/Oct, Nov/Dec</t>
        </r>
      </text>
    </comment>
  </commentList>
</comments>
</file>

<file path=xl/comments13.xml><?xml version="1.0" encoding="utf-8"?>
<comments xmlns="http://schemas.openxmlformats.org/spreadsheetml/2006/main" xmlns:mc="http://schemas.openxmlformats.org/markup-compatibility/2006" xmlns:xr="http://schemas.microsoft.com/office/spreadsheetml/2014/revision" mc:Ignorable="xr">
  <authors>
    <author>Fewell, Jason E</author>
    <author>Bowling, Rebecca Glover</author>
  </authors>
  <commentList>
    <comment ref="F2" authorId="0" shapeId="0" xr:uid="{00000000-0006-0000-0600-000001000000}">
      <text>
        <r>
          <rPr>
            <b/>
            <sz val="9"/>
            <color indexed="81"/>
            <rFont val="Tahoma"/>
            <family val="2"/>
          </rPr>
          <t>Fewell, Jason E:</t>
        </r>
        <r>
          <rPr>
            <sz val="9"/>
            <color indexed="81"/>
            <rFont val="Tahoma"/>
            <family val="2"/>
          </rPr>
          <t xml:space="preserve">
Consecutive 2-month periods are, Jan/Feb, Mar/Apr, May/Jun, Jul/Aug, Sep/Oct, Nov/Dec</t>
        </r>
      </text>
    </comment>
    <comment ref="T4" authorId="0" shapeId="0" xr:uid="{00000000-0006-0000-0600-000002000000}">
      <text>
        <r>
          <rPr>
            <b/>
            <sz val="9"/>
            <color indexed="81"/>
            <rFont val="Tahoma"/>
            <family val="2"/>
          </rPr>
          <t>Fewell, Jason E:</t>
        </r>
        <r>
          <rPr>
            <sz val="9"/>
            <color indexed="81"/>
            <rFont val="Tahoma"/>
            <family val="2"/>
          </rPr>
          <t xml:space="preserve">
All milk price, national average price received for corn, and national average price received for alfalfa are published monthly and can be found near the end of the document available at the website.
Soybean meal price is available from the Agricultural Marketing Service.</t>
        </r>
      </text>
    </comment>
    <comment ref="B5" authorId="0" shapeId="0" xr:uid="{00000000-0006-0000-0600-000003000000}">
      <text>
        <r>
          <rPr>
            <b/>
            <sz val="9"/>
            <color indexed="81"/>
            <rFont val="Tahoma"/>
            <family val="2"/>
          </rPr>
          <t>Fewell, Jason E:</t>
        </r>
        <r>
          <rPr>
            <sz val="9"/>
            <color indexed="81"/>
            <rFont val="Tahoma"/>
            <family val="2"/>
          </rPr>
          <t xml:space="preserve">
These values will be updated each year to reflect the most recent three years' production.</t>
        </r>
      </text>
    </comment>
    <comment ref="F5" authorId="0" shapeId="0" xr:uid="{00000000-0006-0000-0600-000004000000}">
      <text>
        <r>
          <rPr>
            <b/>
            <sz val="9"/>
            <color indexed="81"/>
            <rFont val="Tahoma"/>
            <family val="2"/>
          </rPr>
          <t>Fewell, Jason E:</t>
        </r>
        <r>
          <rPr>
            <sz val="9"/>
            <color indexed="81"/>
            <rFont val="Tahoma"/>
            <family val="2"/>
          </rPr>
          <t xml:space="preserve">
All milk price, national average price received for corn, and national average price received for alfalfa are published monthly and can be found near the end of the document available at the website.
Soybean meal price is available from the Agricultural Marketing Service.</t>
        </r>
      </text>
    </comment>
    <comment ref="F6" authorId="1" shapeId="0" xr:uid="{00000000-0006-0000-0600-000005000000}">
      <text>
        <r>
          <rPr>
            <b/>
            <sz val="9"/>
            <color indexed="81"/>
            <rFont val="Tahoma"/>
            <family val="2"/>
          </rPr>
          <t>Bowling, Rebecca Glover:</t>
        </r>
        <r>
          <rPr>
            <sz val="9"/>
            <color indexed="81"/>
            <rFont val="Tahoma"/>
            <family val="2"/>
          </rPr>
          <t xml:space="preserve">
Click on the link to go to the USDA NASS website to get prices from the latest Agricultural Prices Report.</t>
        </r>
      </text>
    </comment>
    <comment ref="F8" authorId="1" shapeId="0" xr:uid="{00000000-0006-0000-0600-000006000000}">
      <text>
        <r>
          <rPr>
            <b/>
            <sz val="9"/>
            <color indexed="81"/>
            <rFont val="Tahoma"/>
            <family val="2"/>
          </rPr>
          <t>Bowling, Rebecca Glover:</t>
        </r>
        <r>
          <rPr>
            <sz val="9"/>
            <color indexed="81"/>
            <rFont val="Tahoma"/>
            <family val="2"/>
          </rPr>
          <t xml:space="preserve">
Click on the link to go to the USDA NASS website to get prices from the latest Agricultural Prices Report.</t>
        </r>
      </text>
    </comment>
    <comment ref="F9" authorId="1" shapeId="0" xr:uid="{00000000-0006-0000-0600-000007000000}">
      <text>
        <r>
          <rPr>
            <b/>
            <sz val="9"/>
            <color indexed="81"/>
            <rFont val="Tahoma"/>
            <family val="2"/>
          </rPr>
          <t>Bowling, Rebecca Glover:</t>
        </r>
        <r>
          <rPr>
            <sz val="9"/>
            <color indexed="81"/>
            <rFont val="Tahoma"/>
            <family val="2"/>
          </rPr>
          <t xml:space="preserve">
Click on the link to go to the USDA AMS website to get prices from the latest Central Illinois Soybean Processor Report.</t>
        </r>
      </text>
    </comment>
    <comment ref="B10" authorId="0" shapeId="0" xr:uid="{00000000-0006-0000-0600-000008000000}">
      <text>
        <r>
          <rPr>
            <b/>
            <sz val="9"/>
            <color indexed="81"/>
            <rFont val="Tahoma"/>
            <family val="2"/>
          </rPr>
          <t>Fewell, Jason E:</t>
        </r>
        <r>
          <rPr>
            <sz val="9"/>
            <color indexed="81"/>
            <rFont val="Tahoma"/>
            <family val="2"/>
          </rPr>
          <t xml:space="preserve">
Use the maximum of the last three years' production as the baseline for margin protection payment calculations.</t>
        </r>
      </text>
    </comment>
    <comment ref="F10" authorId="1" shapeId="0" xr:uid="{00000000-0006-0000-0600-000009000000}">
      <text>
        <r>
          <rPr>
            <b/>
            <sz val="9"/>
            <color indexed="81"/>
            <rFont val="Tahoma"/>
            <family val="2"/>
          </rPr>
          <t>Bowling, Rebecca Glover:</t>
        </r>
        <r>
          <rPr>
            <sz val="9"/>
            <color indexed="81"/>
            <rFont val="Tahoma"/>
            <family val="2"/>
          </rPr>
          <t xml:space="preserve">
Click on the link to go to the USDA NASS website to get prices from the latest Agricultural Prices Report.</t>
        </r>
      </text>
    </comment>
    <comment ref="C13" authorId="0" shapeId="0" xr:uid="{00000000-0006-0000-0600-00000A000000}">
      <text>
        <r>
          <rPr>
            <b/>
            <sz val="9"/>
            <color indexed="81"/>
            <rFont val="Tahoma"/>
            <family val="2"/>
          </rPr>
          <t>Fewell, Jason E:</t>
        </r>
        <r>
          <rPr>
            <sz val="9"/>
            <color indexed="81"/>
            <rFont val="Tahoma"/>
            <family val="2"/>
          </rPr>
          <t xml:space="preserve">
Choose a margin coverage level in $/cwt.
The value must be from $4 to $9.50 in $0.50 increments.</t>
        </r>
      </text>
    </comment>
    <comment ref="C15" authorId="0" shapeId="0" xr:uid="{00000000-0006-0000-0600-00000B000000}">
      <text>
        <r>
          <rPr>
            <b/>
            <sz val="9"/>
            <color indexed="81"/>
            <rFont val="Tahoma"/>
            <family val="2"/>
          </rPr>
          <t>Fewell, Jason E:</t>
        </r>
        <r>
          <rPr>
            <sz val="9"/>
            <color indexed="81"/>
            <rFont val="Tahoma"/>
            <family val="2"/>
          </rPr>
          <t xml:space="preserve">
Choose a production coverage level as a percentage of production history.
The percentage must be from 25% to 95% in 5% increments.</t>
        </r>
      </text>
    </comment>
    <comment ref="C17" authorId="0" shapeId="0" xr:uid="{00000000-0006-0000-0600-00000C000000}">
      <text>
        <r>
          <rPr>
            <b/>
            <sz val="9"/>
            <color indexed="81"/>
            <rFont val="Tahoma"/>
            <family val="2"/>
          </rPr>
          <t>Fewell, Jason E:</t>
        </r>
        <r>
          <rPr>
            <sz val="9"/>
            <color indexed="81"/>
            <rFont val="Tahoma"/>
            <family val="2"/>
          </rPr>
          <t xml:space="preserve">
Producers choosing to lock in coverage levels until 2023 receive a 25% discount on DMC premiums. 
Producers electing to lock in the coverage level should enter "25" in this cell to reflect the discount.</t>
        </r>
      </text>
    </comment>
    <comment ref="F26" authorId="0" shapeId="0" xr:uid="{00000000-0006-0000-0600-00000D000000}">
      <text>
        <r>
          <rPr>
            <b/>
            <sz val="9"/>
            <color indexed="81"/>
            <rFont val="Tahoma"/>
            <family val="2"/>
          </rPr>
          <t>Fewell, Jason E:</t>
        </r>
        <r>
          <rPr>
            <sz val="9"/>
            <color indexed="81"/>
            <rFont val="Tahoma"/>
            <family val="2"/>
          </rPr>
          <t xml:space="preserve">
Consecutive 2-month periods are, Jan/Feb, Mar/Apr, May/Jun, Jul/Aug, Sep/Oct, Nov/Dec</t>
        </r>
      </text>
    </comment>
  </commentList>
</comments>
</file>

<file path=xl/comments14.xml><?xml version="1.0" encoding="utf-8"?>
<comments xmlns="http://schemas.openxmlformats.org/spreadsheetml/2006/main" xmlns:mc="http://schemas.openxmlformats.org/markup-compatibility/2006" xmlns:xr="http://schemas.microsoft.com/office/spreadsheetml/2014/revision" mc:Ignorable="xr">
  <authors>
    <author>Fewell, Jason E</author>
    <author>Bowling, Rebecca Glover</author>
  </authors>
  <commentList>
    <comment ref="F2" authorId="0" shapeId="0" xr:uid="{00000000-0006-0000-0700-000001000000}">
      <text>
        <r>
          <rPr>
            <b/>
            <sz val="9"/>
            <color indexed="81"/>
            <rFont val="Tahoma"/>
            <family val="2"/>
          </rPr>
          <t>Fewell, Jason E:</t>
        </r>
        <r>
          <rPr>
            <sz val="9"/>
            <color indexed="81"/>
            <rFont val="Tahoma"/>
            <family val="2"/>
          </rPr>
          <t xml:space="preserve">
Consecutive 2-month periods are, Jan/Feb, Mar/Apr, May/Jun, Jul/Aug, Sep/Oct, Nov/Dec</t>
        </r>
      </text>
    </comment>
    <comment ref="T4" authorId="0" shapeId="0" xr:uid="{00000000-0006-0000-0700-000002000000}">
      <text>
        <r>
          <rPr>
            <b/>
            <sz val="9"/>
            <color indexed="81"/>
            <rFont val="Tahoma"/>
            <family val="2"/>
          </rPr>
          <t>Fewell, Jason E:</t>
        </r>
        <r>
          <rPr>
            <sz val="9"/>
            <color indexed="81"/>
            <rFont val="Tahoma"/>
            <family val="2"/>
          </rPr>
          <t xml:space="preserve">
All milk price, national average price received for corn, and national average price received for alfalfa are published monthly and can be found near the end of the document available at the website.
Soybean meal price is available from the Agricultural Marketing Service.</t>
        </r>
      </text>
    </comment>
    <comment ref="B5" authorId="0" shapeId="0" xr:uid="{00000000-0006-0000-0700-000003000000}">
      <text>
        <r>
          <rPr>
            <b/>
            <sz val="9"/>
            <color indexed="81"/>
            <rFont val="Tahoma"/>
            <family val="2"/>
          </rPr>
          <t>Fewell, Jason E:</t>
        </r>
        <r>
          <rPr>
            <sz val="9"/>
            <color indexed="81"/>
            <rFont val="Tahoma"/>
            <family val="2"/>
          </rPr>
          <t xml:space="preserve">
These values will be updated each year to reflect the most recent three years' production.</t>
        </r>
      </text>
    </comment>
    <comment ref="F5" authorId="0" shapeId="0" xr:uid="{00000000-0006-0000-0700-000004000000}">
      <text>
        <r>
          <rPr>
            <b/>
            <sz val="9"/>
            <color indexed="81"/>
            <rFont val="Tahoma"/>
            <family val="2"/>
          </rPr>
          <t>Fewell, Jason E:</t>
        </r>
        <r>
          <rPr>
            <sz val="9"/>
            <color indexed="81"/>
            <rFont val="Tahoma"/>
            <family val="2"/>
          </rPr>
          <t xml:space="preserve">
All milk price, national average price received for corn, and national average price received for alfalfa are published monthly and can be found near the end of the document available at the website.
Soybean meal price is available from the Agricultural Marketing Service.</t>
        </r>
      </text>
    </comment>
    <comment ref="F6" authorId="1" shapeId="0" xr:uid="{00000000-0006-0000-0700-000005000000}">
      <text>
        <r>
          <rPr>
            <b/>
            <sz val="9"/>
            <color indexed="81"/>
            <rFont val="Tahoma"/>
            <family val="2"/>
          </rPr>
          <t>Bowling, Rebecca Glover:</t>
        </r>
        <r>
          <rPr>
            <sz val="9"/>
            <color indexed="81"/>
            <rFont val="Tahoma"/>
            <family val="2"/>
          </rPr>
          <t xml:space="preserve">
Click on the link to go to the USDA NASS website to get prices from the latest Agricultural Prices Report.</t>
        </r>
      </text>
    </comment>
    <comment ref="F8" authorId="1" shapeId="0" xr:uid="{00000000-0006-0000-0700-000006000000}">
      <text>
        <r>
          <rPr>
            <b/>
            <sz val="9"/>
            <color indexed="81"/>
            <rFont val="Tahoma"/>
            <family val="2"/>
          </rPr>
          <t>Bowling, Rebecca Glover:</t>
        </r>
        <r>
          <rPr>
            <sz val="9"/>
            <color indexed="81"/>
            <rFont val="Tahoma"/>
            <family val="2"/>
          </rPr>
          <t xml:space="preserve">
Click on the link to go to the USDA NASS website to get prices from the latest Agricultural Prices Report.</t>
        </r>
      </text>
    </comment>
    <comment ref="F9" authorId="1" shapeId="0" xr:uid="{00000000-0006-0000-0700-000007000000}">
      <text>
        <r>
          <rPr>
            <b/>
            <sz val="9"/>
            <color indexed="81"/>
            <rFont val="Tahoma"/>
            <family val="2"/>
          </rPr>
          <t>Bowling, Rebecca Glover:</t>
        </r>
        <r>
          <rPr>
            <sz val="9"/>
            <color indexed="81"/>
            <rFont val="Tahoma"/>
            <family val="2"/>
          </rPr>
          <t xml:space="preserve">
Click on the link to go to the USDA AMS website to get prices from the latest Central Illinois Soybean Processor Report.</t>
        </r>
      </text>
    </comment>
    <comment ref="B10" authorId="0" shapeId="0" xr:uid="{00000000-0006-0000-0700-000008000000}">
      <text>
        <r>
          <rPr>
            <b/>
            <sz val="9"/>
            <color indexed="81"/>
            <rFont val="Tahoma"/>
            <family val="2"/>
          </rPr>
          <t>Fewell, Jason E:</t>
        </r>
        <r>
          <rPr>
            <sz val="9"/>
            <color indexed="81"/>
            <rFont val="Tahoma"/>
            <family val="2"/>
          </rPr>
          <t xml:space="preserve">
Use the maximum of the last three years' production as the baseline for margin protection payment calculations.</t>
        </r>
      </text>
    </comment>
    <comment ref="F10" authorId="1" shapeId="0" xr:uid="{00000000-0006-0000-0700-000009000000}">
      <text>
        <r>
          <rPr>
            <b/>
            <sz val="9"/>
            <color indexed="81"/>
            <rFont val="Tahoma"/>
            <family val="2"/>
          </rPr>
          <t>Bowling, Rebecca Glover:</t>
        </r>
        <r>
          <rPr>
            <sz val="9"/>
            <color indexed="81"/>
            <rFont val="Tahoma"/>
            <family val="2"/>
          </rPr>
          <t xml:space="preserve">
Click on the link to go to the USDA NASS website to get prices from the latest Agricultural Prices Report.</t>
        </r>
      </text>
    </comment>
    <comment ref="C13" authorId="0" shapeId="0" xr:uid="{00000000-0006-0000-0700-00000A000000}">
      <text>
        <r>
          <rPr>
            <b/>
            <sz val="9"/>
            <color indexed="81"/>
            <rFont val="Tahoma"/>
            <family val="2"/>
          </rPr>
          <t>Fewell, Jason E:</t>
        </r>
        <r>
          <rPr>
            <sz val="9"/>
            <color indexed="81"/>
            <rFont val="Tahoma"/>
            <family val="2"/>
          </rPr>
          <t xml:space="preserve">
Choose a margin coverage level in $/cwt.
The value must be from $4 to $9.50 in $0.50 increments.</t>
        </r>
      </text>
    </comment>
    <comment ref="C15" authorId="0" shapeId="0" xr:uid="{00000000-0006-0000-0700-00000B000000}">
      <text>
        <r>
          <rPr>
            <b/>
            <sz val="9"/>
            <color indexed="81"/>
            <rFont val="Tahoma"/>
            <family val="2"/>
          </rPr>
          <t>Fewell, Jason E:</t>
        </r>
        <r>
          <rPr>
            <sz val="9"/>
            <color indexed="81"/>
            <rFont val="Tahoma"/>
            <family val="2"/>
          </rPr>
          <t xml:space="preserve">
Choose a production coverage level as a percentage of production history.
The percentage must be from 25% to 95% in 5% increments.</t>
        </r>
      </text>
    </comment>
    <comment ref="C17" authorId="0" shapeId="0" xr:uid="{00000000-0006-0000-0700-00000C000000}">
      <text>
        <r>
          <rPr>
            <b/>
            <sz val="9"/>
            <color indexed="81"/>
            <rFont val="Tahoma"/>
            <family val="2"/>
          </rPr>
          <t>Fewell, Jason E:</t>
        </r>
        <r>
          <rPr>
            <sz val="9"/>
            <color indexed="81"/>
            <rFont val="Tahoma"/>
            <family val="2"/>
          </rPr>
          <t xml:space="preserve">
Producers choosing to lock in coverage levels until 2023 receive a 25% discount on DMC premiums. 
Producers electing to lock in the coverage level should enter "25" in this cell to reflect the discount.</t>
        </r>
      </text>
    </comment>
    <comment ref="F26" authorId="0" shapeId="0" xr:uid="{00000000-0006-0000-0700-00000D000000}">
      <text>
        <r>
          <rPr>
            <b/>
            <sz val="9"/>
            <color indexed="81"/>
            <rFont val="Tahoma"/>
            <family val="2"/>
          </rPr>
          <t>Fewell, Jason E:</t>
        </r>
        <r>
          <rPr>
            <sz val="9"/>
            <color indexed="81"/>
            <rFont val="Tahoma"/>
            <family val="2"/>
          </rPr>
          <t xml:space="preserve">
Consecutive 2-month periods are, Jan/Feb, Mar/Apr, May/Jun, Jul/Aug, Sep/Oct, Nov/Dec</t>
        </r>
      </text>
    </comment>
  </commentList>
</comments>
</file>

<file path=xl/comments15.xml><?xml version="1.0" encoding="utf-8"?>
<comments xmlns="http://schemas.openxmlformats.org/spreadsheetml/2006/main" xmlns:mc="http://schemas.openxmlformats.org/markup-compatibility/2006" xmlns:xr="http://schemas.microsoft.com/office/spreadsheetml/2014/revision" mc:Ignorable="xr">
  <authors>
    <author>Fewell, Jason E</author>
    <author>Bowling, Rebecca Glover</author>
  </authors>
  <commentList>
    <comment ref="F2" authorId="0" shapeId="0" xr:uid="{00000000-0006-0000-0800-000001000000}">
      <text>
        <r>
          <rPr>
            <b/>
            <sz val="9"/>
            <color indexed="81"/>
            <rFont val="Tahoma"/>
            <family val="2"/>
          </rPr>
          <t>Fewell, Jason E:</t>
        </r>
        <r>
          <rPr>
            <sz val="9"/>
            <color indexed="81"/>
            <rFont val="Tahoma"/>
            <family val="2"/>
          </rPr>
          <t xml:space="preserve">
Consecutive 2-month periods are, Jan/Feb, Mar/Apr, May/Jun, Jul/Aug, Sep/Oct, Nov/Dec</t>
        </r>
      </text>
    </comment>
    <comment ref="T4" authorId="0" shapeId="0" xr:uid="{00000000-0006-0000-0800-000002000000}">
      <text>
        <r>
          <rPr>
            <b/>
            <sz val="9"/>
            <color indexed="81"/>
            <rFont val="Tahoma"/>
            <family val="2"/>
          </rPr>
          <t>Fewell, Jason E:</t>
        </r>
        <r>
          <rPr>
            <sz val="9"/>
            <color indexed="81"/>
            <rFont val="Tahoma"/>
            <family val="2"/>
          </rPr>
          <t xml:space="preserve">
All milk price, national average price received for corn, and national average price received for alfalfa are published monthly and can be found near the end of the document available at the website.
Soybean meal price is available from the Agricultural Marketing Service.</t>
        </r>
      </text>
    </comment>
    <comment ref="B5" authorId="0" shapeId="0" xr:uid="{00000000-0006-0000-0800-000003000000}">
      <text>
        <r>
          <rPr>
            <b/>
            <sz val="9"/>
            <color indexed="81"/>
            <rFont val="Tahoma"/>
            <family val="2"/>
          </rPr>
          <t>Fewell, Jason E:</t>
        </r>
        <r>
          <rPr>
            <sz val="9"/>
            <color indexed="81"/>
            <rFont val="Tahoma"/>
            <family val="2"/>
          </rPr>
          <t xml:space="preserve">
These values will be updated each year to reflect the most recent three years' production.</t>
        </r>
      </text>
    </comment>
    <comment ref="F5" authorId="0" shapeId="0" xr:uid="{00000000-0006-0000-0800-000004000000}">
      <text>
        <r>
          <rPr>
            <b/>
            <sz val="9"/>
            <color indexed="81"/>
            <rFont val="Tahoma"/>
            <family val="2"/>
          </rPr>
          <t>Fewell, Jason E:</t>
        </r>
        <r>
          <rPr>
            <sz val="9"/>
            <color indexed="81"/>
            <rFont val="Tahoma"/>
            <family val="2"/>
          </rPr>
          <t xml:space="preserve">
All milk price, national average price received for corn, and national average price received for alfalfa are published monthly and can be found near the end of the document available at the website.
Soybean meal price is available from the Agricultural Marketing Service.</t>
        </r>
      </text>
    </comment>
    <comment ref="F6" authorId="1" shapeId="0" xr:uid="{00000000-0006-0000-0800-000005000000}">
      <text>
        <r>
          <rPr>
            <b/>
            <sz val="9"/>
            <color indexed="81"/>
            <rFont val="Tahoma"/>
            <family val="2"/>
          </rPr>
          <t>Bowling, Rebecca Glover:</t>
        </r>
        <r>
          <rPr>
            <sz val="9"/>
            <color indexed="81"/>
            <rFont val="Tahoma"/>
            <family val="2"/>
          </rPr>
          <t xml:space="preserve">
Click on the link to go to the USDA NASS website to get prices from the latest Agricultural Prices Report.</t>
        </r>
      </text>
    </comment>
    <comment ref="F8" authorId="1" shapeId="0" xr:uid="{00000000-0006-0000-0800-000006000000}">
      <text>
        <r>
          <rPr>
            <b/>
            <sz val="9"/>
            <color indexed="81"/>
            <rFont val="Tahoma"/>
            <family val="2"/>
          </rPr>
          <t>Bowling, Rebecca Glover:</t>
        </r>
        <r>
          <rPr>
            <sz val="9"/>
            <color indexed="81"/>
            <rFont val="Tahoma"/>
            <family val="2"/>
          </rPr>
          <t xml:space="preserve">
Click on the link to go to the USDA NASS website to get prices from the latest Agricultural Prices Report.</t>
        </r>
      </text>
    </comment>
    <comment ref="F9" authorId="1" shapeId="0" xr:uid="{00000000-0006-0000-0800-000007000000}">
      <text>
        <r>
          <rPr>
            <b/>
            <sz val="9"/>
            <color indexed="81"/>
            <rFont val="Tahoma"/>
            <family val="2"/>
          </rPr>
          <t>Bowling, Rebecca Glover:</t>
        </r>
        <r>
          <rPr>
            <sz val="9"/>
            <color indexed="81"/>
            <rFont val="Tahoma"/>
            <family val="2"/>
          </rPr>
          <t xml:space="preserve">
Click on the link to go to the USDA AMS website to get prices from the latest Central Illinois Soybean Processor Report.</t>
        </r>
      </text>
    </comment>
    <comment ref="B10" authorId="0" shapeId="0" xr:uid="{00000000-0006-0000-0800-000008000000}">
      <text>
        <r>
          <rPr>
            <b/>
            <sz val="9"/>
            <color indexed="81"/>
            <rFont val="Tahoma"/>
            <family val="2"/>
          </rPr>
          <t>Fewell, Jason E:</t>
        </r>
        <r>
          <rPr>
            <sz val="9"/>
            <color indexed="81"/>
            <rFont val="Tahoma"/>
            <family val="2"/>
          </rPr>
          <t xml:space="preserve">
Use the maximum of the last three years' production as the baseline for margin protection payment calculations.</t>
        </r>
      </text>
    </comment>
    <comment ref="F10" authorId="1" shapeId="0" xr:uid="{00000000-0006-0000-0800-000009000000}">
      <text>
        <r>
          <rPr>
            <b/>
            <sz val="9"/>
            <color indexed="81"/>
            <rFont val="Tahoma"/>
            <family val="2"/>
          </rPr>
          <t>Bowling, Rebecca Glover:</t>
        </r>
        <r>
          <rPr>
            <sz val="9"/>
            <color indexed="81"/>
            <rFont val="Tahoma"/>
            <family val="2"/>
          </rPr>
          <t xml:space="preserve">
Click on the link to go to the USDA NASS website to get prices from the latest Agricultural Prices Report.</t>
        </r>
      </text>
    </comment>
    <comment ref="C13" authorId="0" shapeId="0" xr:uid="{00000000-0006-0000-0800-00000A000000}">
      <text>
        <r>
          <rPr>
            <b/>
            <sz val="9"/>
            <color indexed="81"/>
            <rFont val="Tahoma"/>
            <family val="2"/>
          </rPr>
          <t>Fewell, Jason E:</t>
        </r>
        <r>
          <rPr>
            <sz val="9"/>
            <color indexed="81"/>
            <rFont val="Tahoma"/>
            <family val="2"/>
          </rPr>
          <t xml:space="preserve">
Choose a margin coverage level in $/cwt.
The value must be from $4 to $9.50 in $0.50 increments.</t>
        </r>
      </text>
    </comment>
    <comment ref="C15" authorId="0" shapeId="0" xr:uid="{00000000-0006-0000-0800-00000B000000}">
      <text>
        <r>
          <rPr>
            <b/>
            <sz val="9"/>
            <color indexed="81"/>
            <rFont val="Tahoma"/>
            <family val="2"/>
          </rPr>
          <t>Fewell, Jason E:</t>
        </r>
        <r>
          <rPr>
            <sz val="9"/>
            <color indexed="81"/>
            <rFont val="Tahoma"/>
            <family val="2"/>
          </rPr>
          <t xml:space="preserve">
Choose a production coverage level as a percentage of production history.
The percentage must be from 25% to 95% in 5% increments.</t>
        </r>
      </text>
    </comment>
    <comment ref="C17" authorId="0" shapeId="0" xr:uid="{00000000-0006-0000-0800-00000C000000}">
      <text>
        <r>
          <rPr>
            <b/>
            <sz val="9"/>
            <color indexed="81"/>
            <rFont val="Tahoma"/>
            <family val="2"/>
          </rPr>
          <t>Fewell, Jason E:</t>
        </r>
        <r>
          <rPr>
            <sz val="9"/>
            <color indexed="81"/>
            <rFont val="Tahoma"/>
            <family val="2"/>
          </rPr>
          <t xml:space="preserve">
Producers choosing to lock in coverage levels until 2023 receive a 25% discount on DMC premiums. 
Producers electing to lock in the coverage level should enter "25" in this cell to reflect the discount.</t>
        </r>
      </text>
    </comment>
    <comment ref="F26" authorId="0" shapeId="0" xr:uid="{00000000-0006-0000-0800-00000D000000}">
      <text>
        <r>
          <rPr>
            <b/>
            <sz val="9"/>
            <color indexed="81"/>
            <rFont val="Tahoma"/>
            <family val="2"/>
          </rPr>
          <t>Fewell, Jason E:</t>
        </r>
        <r>
          <rPr>
            <sz val="9"/>
            <color indexed="81"/>
            <rFont val="Tahoma"/>
            <family val="2"/>
          </rPr>
          <t xml:space="preserve">
Consecutive 2-month periods are, Jan/Feb, Mar/Apr, May/Jun, Jul/Aug, Sep/Oct, Nov/Dec</t>
        </r>
      </text>
    </comment>
  </commentList>
</comments>
</file>

<file path=xl/comments16.xml><?xml version="1.0" encoding="utf-8"?>
<comments xmlns="http://schemas.openxmlformats.org/spreadsheetml/2006/main" xmlns:mc="http://schemas.openxmlformats.org/markup-compatibility/2006" xmlns:xr="http://schemas.microsoft.com/office/spreadsheetml/2014/revision" mc:Ignorable="xr">
  <authors>
    <author>Fewell, Jason E</author>
    <author>Bowling, Rebecca Glover</author>
  </authors>
  <commentList>
    <comment ref="F2" authorId="0" shapeId="0" xr:uid="{00000000-0006-0000-0900-000001000000}">
      <text>
        <r>
          <rPr>
            <b/>
            <sz val="9"/>
            <color indexed="81"/>
            <rFont val="Tahoma"/>
            <family val="2"/>
          </rPr>
          <t>Fewell, Jason E:</t>
        </r>
        <r>
          <rPr>
            <sz val="9"/>
            <color indexed="81"/>
            <rFont val="Tahoma"/>
            <family val="2"/>
          </rPr>
          <t xml:space="preserve">
Consecutive 2-month periods are, Jan/Feb, Mar/Apr, May/Jun, Jul/Aug, Sep/Oct, Nov/Dec</t>
        </r>
      </text>
    </comment>
    <comment ref="T4" authorId="0" shapeId="0" xr:uid="{00000000-0006-0000-0900-000002000000}">
      <text>
        <r>
          <rPr>
            <b/>
            <sz val="9"/>
            <color indexed="81"/>
            <rFont val="Tahoma"/>
            <family val="2"/>
          </rPr>
          <t>Fewell, Jason E:</t>
        </r>
        <r>
          <rPr>
            <sz val="9"/>
            <color indexed="81"/>
            <rFont val="Tahoma"/>
            <family val="2"/>
          </rPr>
          <t xml:space="preserve">
All milk price, national average price received for corn, and national average price received for alfalfa are published monthly and can be found near the end of the document available at the website.
Soybean meal price is available from the Agricultural Marketing Service.</t>
        </r>
      </text>
    </comment>
    <comment ref="B5" authorId="0" shapeId="0" xr:uid="{00000000-0006-0000-0900-000003000000}">
      <text>
        <r>
          <rPr>
            <b/>
            <sz val="9"/>
            <color indexed="81"/>
            <rFont val="Tahoma"/>
            <family val="2"/>
          </rPr>
          <t>Fewell, Jason E:</t>
        </r>
        <r>
          <rPr>
            <sz val="9"/>
            <color indexed="81"/>
            <rFont val="Tahoma"/>
            <family val="2"/>
          </rPr>
          <t xml:space="preserve">
These values will be updated each year to reflect the most recent three years' production.</t>
        </r>
      </text>
    </comment>
    <comment ref="F5" authorId="0" shapeId="0" xr:uid="{00000000-0006-0000-0900-000004000000}">
      <text>
        <r>
          <rPr>
            <b/>
            <sz val="9"/>
            <color indexed="81"/>
            <rFont val="Tahoma"/>
            <family val="2"/>
          </rPr>
          <t>Fewell, Jason E:</t>
        </r>
        <r>
          <rPr>
            <sz val="9"/>
            <color indexed="81"/>
            <rFont val="Tahoma"/>
            <family val="2"/>
          </rPr>
          <t xml:space="preserve">
All milk price, national average price received for corn, and national average price received for alfalfa are published monthly and can be found near the end of the document available at the website.
Soybean meal price is available from the Agricultural Marketing Service.</t>
        </r>
      </text>
    </comment>
    <comment ref="F6" authorId="1" shapeId="0" xr:uid="{00000000-0006-0000-0900-000005000000}">
      <text>
        <r>
          <rPr>
            <b/>
            <sz val="9"/>
            <color indexed="81"/>
            <rFont val="Tahoma"/>
            <family val="2"/>
          </rPr>
          <t>Bowling, Rebecca Glover:</t>
        </r>
        <r>
          <rPr>
            <sz val="9"/>
            <color indexed="81"/>
            <rFont val="Tahoma"/>
            <family val="2"/>
          </rPr>
          <t xml:space="preserve">
Click on the link to go to the USDA NASS website to get prices from the latest Agricultural Prices Report.</t>
        </r>
      </text>
    </comment>
    <comment ref="F8" authorId="1" shapeId="0" xr:uid="{00000000-0006-0000-0900-000006000000}">
      <text>
        <r>
          <rPr>
            <b/>
            <sz val="9"/>
            <color indexed="81"/>
            <rFont val="Tahoma"/>
            <family val="2"/>
          </rPr>
          <t>Bowling, Rebecca Glover:</t>
        </r>
        <r>
          <rPr>
            <sz val="9"/>
            <color indexed="81"/>
            <rFont val="Tahoma"/>
            <family val="2"/>
          </rPr>
          <t xml:space="preserve">
Click on the link to go to the USDA NASS website to get prices from the latest Agricultural Prices Report.</t>
        </r>
      </text>
    </comment>
    <comment ref="F9" authorId="1" shapeId="0" xr:uid="{00000000-0006-0000-0900-000007000000}">
      <text>
        <r>
          <rPr>
            <b/>
            <sz val="9"/>
            <color indexed="81"/>
            <rFont val="Tahoma"/>
            <family val="2"/>
          </rPr>
          <t>Bowling, Rebecca Glover:</t>
        </r>
        <r>
          <rPr>
            <sz val="9"/>
            <color indexed="81"/>
            <rFont val="Tahoma"/>
            <family val="2"/>
          </rPr>
          <t xml:space="preserve">
Click on the link to go to the USDA AMS website to get prices from the latest Central Illinois Soybean Processor Report.</t>
        </r>
      </text>
    </comment>
    <comment ref="B10" authorId="0" shapeId="0" xr:uid="{00000000-0006-0000-0900-000008000000}">
      <text>
        <r>
          <rPr>
            <b/>
            <sz val="9"/>
            <color indexed="81"/>
            <rFont val="Tahoma"/>
            <family val="2"/>
          </rPr>
          <t>Fewell, Jason E:</t>
        </r>
        <r>
          <rPr>
            <sz val="9"/>
            <color indexed="81"/>
            <rFont val="Tahoma"/>
            <family val="2"/>
          </rPr>
          <t xml:space="preserve">
Use the maximum of the last three years' production as the baseline for margin protection payment calculations.</t>
        </r>
      </text>
    </comment>
    <comment ref="F10" authorId="1" shapeId="0" xr:uid="{00000000-0006-0000-0900-000009000000}">
      <text>
        <r>
          <rPr>
            <b/>
            <sz val="9"/>
            <color indexed="81"/>
            <rFont val="Tahoma"/>
            <family val="2"/>
          </rPr>
          <t>Bowling, Rebecca Glover:</t>
        </r>
        <r>
          <rPr>
            <sz val="9"/>
            <color indexed="81"/>
            <rFont val="Tahoma"/>
            <family val="2"/>
          </rPr>
          <t xml:space="preserve">
Click on the link to go to the USDA NASS website to get prices from the latest Agricultural Prices Report.</t>
        </r>
      </text>
    </comment>
    <comment ref="C13" authorId="0" shapeId="0" xr:uid="{00000000-0006-0000-0900-00000A000000}">
      <text>
        <r>
          <rPr>
            <b/>
            <sz val="9"/>
            <color indexed="81"/>
            <rFont val="Tahoma"/>
            <family val="2"/>
          </rPr>
          <t>Fewell, Jason E:</t>
        </r>
        <r>
          <rPr>
            <sz val="9"/>
            <color indexed="81"/>
            <rFont val="Tahoma"/>
            <family val="2"/>
          </rPr>
          <t xml:space="preserve">
Choose a margin coverage level in $/cwt.
The value must be from $4 to $9.50 in $0.50 increments.</t>
        </r>
      </text>
    </comment>
    <comment ref="C15" authorId="0" shapeId="0" xr:uid="{00000000-0006-0000-0900-00000B000000}">
      <text>
        <r>
          <rPr>
            <b/>
            <sz val="9"/>
            <color indexed="81"/>
            <rFont val="Tahoma"/>
            <family val="2"/>
          </rPr>
          <t>Fewell, Jason E:</t>
        </r>
        <r>
          <rPr>
            <sz val="9"/>
            <color indexed="81"/>
            <rFont val="Tahoma"/>
            <family val="2"/>
          </rPr>
          <t xml:space="preserve">
Choose a production coverage level as a percentage of production history.
The percentage must be from 25% to 95% in 5% increments.</t>
        </r>
      </text>
    </comment>
    <comment ref="C17" authorId="0" shapeId="0" xr:uid="{00000000-0006-0000-0900-00000C000000}">
      <text>
        <r>
          <rPr>
            <b/>
            <sz val="9"/>
            <color indexed="81"/>
            <rFont val="Tahoma"/>
            <family val="2"/>
          </rPr>
          <t>Fewell, Jason E:</t>
        </r>
        <r>
          <rPr>
            <sz val="9"/>
            <color indexed="81"/>
            <rFont val="Tahoma"/>
            <family val="2"/>
          </rPr>
          <t xml:space="preserve">
Producers choosing to lock in coverage levels until 2023 receive a 25% discount on DMC premiums. 
Producers electing to lock in the coverage level should enter "25" in this cell to reflect the discount.</t>
        </r>
      </text>
    </comment>
    <comment ref="F26" authorId="0" shapeId="0" xr:uid="{00000000-0006-0000-0900-00000D000000}">
      <text>
        <r>
          <rPr>
            <b/>
            <sz val="9"/>
            <color indexed="81"/>
            <rFont val="Tahoma"/>
            <family val="2"/>
          </rPr>
          <t>Fewell, Jason E:</t>
        </r>
        <r>
          <rPr>
            <sz val="9"/>
            <color indexed="81"/>
            <rFont val="Tahoma"/>
            <family val="2"/>
          </rPr>
          <t xml:space="preserve">
Consecutive 2-month periods are, Jan/Feb, Mar/Apr, May/Jun, Jul/Aug, Sep/Oct, Nov/Dec</t>
        </r>
      </text>
    </comment>
  </commentList>
</comments>
</file>

<file path=xl/comments17.xml><?xml version="1.0" encoding="utf-8"?>
<comments xmlns="http://schemas.openxmlformats.org/spreadsheetml/2006/main" xmlns:mc="http://schemas.openxmlformats.org/markup-compatibility/2006" xmlns:xr="http://schemas.microsoft.com/office/spreadsheetml/2014/revision" mc:Ignorable="xr">
  <authors>
    <author>Fewell, Jason E</author>
    <author>Bowling, Rebecca Glover</author>
  </authors>
  <commentList>
    <comment ref="F2" authorId="0" shapeId="0" xr:uid="{00000000-0006-0000-0A00-000001000000}">
      <text>
        <r>
          <rPr>
            <b/>
            <sz val="9"/>
            <color indexed="81"/>
            <rFont val="Tahoma"/>
            <family val="2"/>
          </rPr>
          <t>Fewell, Jason E:</t>
        </r>
        <r>
          <rPr>
            <sz val="9"/>
            <color indexed="81"/>
            <rFont val="Tahoma"/>
            <family val="2"/>
          </rPr>
          <t xml:space="preserve">
Consecutive 2-month periods are, Jan/Feb, Mar/Apr, May/Jun, Jul/Aug, Sep/Oct, Nov/Dec</t>
        </r>
      </text>
    </comment>
    <comment ref="T4" authorId="0" shapeId="0" xr:uid="{00000000-0006-0000-0A00-000002000000}">
      <text>
        <r>
          <rPr>
            <b/>
            <sz val="9"/>
            <color indexed="81"/>
            <rFont val="Tahoma"/>
            <family val="2"/>
          </rPr>
          <t>Fewell, Jason E:</t>
        </r>
        <r>
          <rPr>
            <sz val="9"/>
            <color indexed="81"/>
            <rFont val="Tahoma"/>
            <family val="2"/>
          </rPr>
          <t xml:space="preserve">
All milk price, national average price received for corn, and national average price received for alfalfa are published monthly and can be found near the end of the document available at the website.
Soybean meal price is available from the Agricultural Marketing Service.</t>
        </r>
      </text>
    </comment>
    <comment ref="B5" authorId="0" shapeId="0" xr:uid="{00000000-0006-0000-0A00-000003000000}">
      <text>
        <r>
          <rPr>
            <b/>
            <sz val="9"/>
            <color indexed="81"/>
            <rFont val="Tahoma"/>
            <family val="2"/>
          </rPr>
          <t>Fewell, Jason E:</t>
        </r>
        <r>
          <rPr>
            <sz val="9"/>
            <color indexed="81"/>
            <rFont val="Tahoma"/>
            <family val="2"/>
          </rPr>
          <t xml:space="preserve">
These values will be updated each year to reflect the most recent three years' production.</t>
        </r>
      </text>
    </comment>
    <comment ref="F5" authorId="0" shapeId="0" xr:uid="{00000000-0006-0000-0A00-000004000000}">
      <text>
        <r>
          <rPr>
            <b/>
            <sz val="9"/>
            <color indexed="81"/>
            <rFont val="Tahoma"/>
            <family val="2"/>
          </rPr>
          <t>Fewell, Jason E:</t>
        </r>
        <r>
          <rPr>
            <sz val="9"/>
            <color indexed="81"/>
            <rFont val="Tahoma"/>
            <family val="2"/>
          </rPr>
          <t xml:space="preserve">
All milk price, national average price received for corn, and national average price received for alfalfa are published monthly and can be found near the end of the document available at the website.
Soybean meal price is available from the Agricultural Marketing Service.</t>
        </r>
      </text>
    </comment>
    <comment ref="F6" authorId="1" shapeId="0" xr:uid="{00000000-0006-0000-0A00-000005000000}">
      <text>
        <r>
          <rPr>
            <b/>
            <sz val="9"/>
            <color indexed="81"/>
            <rFont val="Tahoma"/>
            <family val="2"/>
          </rPr>
          <t>Bowling, Rebecca Glover:</t>
        </r>
        <r>
          <rPr>
            <sz val="9"/>
            <color indexed="81"/>
            <rFont val="Tahoma"/>
            <family val="2"/>
          </rPr>
          <t xml:space="preserve">
Click on the link to go to the USDA NASS website to get prices from the latest Agricultural Prices Report.</t>
        </r>
      </text>
    </comment>
    <comment ref="F8" authorId="1" shapeId="0" xr:uid="{00000000-0006-0000-0A00-000006000000}">
      <text>
        <r>
          <rPr>
            <b/>
            <sz val="9"/>
            <color indexed="81"/>
            <rFont val="Tahoma"/>
            <family val="2"/>
          </rPr>
          <t>Bowling, Rebecca Glover:</t>
        </r>
        <r>
          <rPr>
            <sz val="9"/>
            <color indexed="81"/>
            <rFont val="Tahoma"/>
            <family val="2"/>
          </rPr>
          <t xml:space="preserve">
Click on the link to go to the USDA NASS website to get prices from the latest Agricultural Prices Report.</t>
        </r>
      </text>
    </comment>
    <comment ref="F9" authorId="1" shapeId="0" xr:uid="{00000000-0006-0000-0A00-000007000000}">
      <text>
        <r>
          <rPr>
            <b/>
            <sz val="9"/>
            <color indexed="81"/>
            <rFont val="Tahoma"/>
            <family val="2"/>
          </rPr>
          <t>Bowling, Rebecca Glover:</t>
        </r>
        <r>
          <rPr>
            <sz val="9"/>
            <color indexed="81"/>
            <rFont val="Tahoma"/>
            <family val="2"/>
          </rPr>
          <t xml:space="preserve">
Click on the link to go to the USDA AMS website to get prices from the latest Central Illinois Soybean Processor Report.</t>
        </r>
      </text>
    </comment>
    <comment ref="B10" authorId="0" shapeId="0" xr:uid="{00000000-0006-0000-0A00-000008000000}">
      <text>
        <r>
          <rPr>
            <b/>
            <sz val="9"/>
            <color indexed="81"/>
            <rFont val="Tahoma"/>
            <family val="2"/>
          </rPr>
          <t>Fewell, Jason E:</t>
        </r>
        <r>
          <rPr>
            <sz val="9"/>
            <color indexed="81"/>
            <rFont val="Tahoma"/>
            <family val="2"/>
          </rPr>
          <t xml:space="preserve">
Use the maximum of the last three years' production as the baseline for margin protection payment calculations.</t>
        </r>
      </text>
    </comment>
    <comment ref="F10" authorId="1" shapeId="0" xr:uid="{00000000-0006-0000-0A00-000009000000}">
      <text>
        <r>
          <rPr>
            <b/>
            <sz val="9"/>
            <color indexed="81"/>
            <rFont val="Tahoma"/>
            <family val="2"/>
          </rPr>
          <t>Bowling, Rebecca Glover:</t>
        </r>
        <r>
          <rPr>
            <sz val="9"/>
            <color indexed="81"/>
            <rFont val="Tahoma"/>
            <family val="2"/>
          </rPr>
          <t xml:space="preserve">
Click on the link to go to the USDA NASS website to get prices from the latest Agricultural Prices Report.</t>
        </r>
      </text>
    </comment>
    <comment ref="C13" authorId="0" shapeId="0" xr:uid="{00000000-0006-0000-0A00-00000A000000}">
      <text>
        <r>
          <rPr>
            <b/>
            <sz val="9"/>
            <color indexed="81"/>
            <rFont val="Tahoma"/>
            <family val="2"/>
          </rPr>
          <t>Fewell, Jason E:</t>
        </r>
        <r>
          <rPr>
            <sz val="9"/>
            <color indexed="81"/>
            <rFont val="Tahoma"/>
            <family val="2"/>
          </rPr>
          <t xml:space="preserve">
Choose a margin coverage level in $/cwt.
The value must be from $4 to $9.50 in $0.50 increments.</t>
        </r>
      </text>
    </comment>
    <comment ref="C15" authorId="0" shapeId="0" xr:uid="{00000000-0006-0000-0A00-00000B000000}">
      <text>
        <r>
          <rPr>
            <b/>
            <sz val="9"/>
            <color indexed="81"/>
            <rFont val="Tahoma"/>
            <family val="2"/>
          </rPr>
          <t>Fewell, Jason E:</t>
        </r>
        <r>
          <rPr>
            <sz val="9"/>
            <color indexed="81"/>
            <rFont val="Tahoma"/>
            <family val="2"/>
          </rPr>
          <t xml:space="preserve">
Choose a production coverage level as a percentage of production history.
The percentage must be from 25% to 95% in 5% increments.</t>
        </r>
      </text>
    </comment>
    <comment ref="C17" authorId="0" shapeId="0" xr:uid="{00000000-0006-0000-0A00-00000C000000}">
      <text>
        <r>
          <rPr>
            <b/>
            <sz val="9"/>
            <color indexed="81"/>
            <rFont val="Tahoma"/>
            <family val="2"/>
          </rPr>
          <t>Fewell, Jason E:</t>
        </r>
        <r>
          <rPr>
            <sz val="9"/>
            <color indexed="81"/>
            <rFont val="Tahoma"/>
            <family val="2"/>
          </rPr>
          <t xml:space="preserve">
Producers choosing to lock in coverage levels until 2023 receive a 25% discount on DMC premiums. 
Producers electing to lock in the coverage level should enter "25" in this cell to reflect the discount.</t>
        </r>
      </text>
    </comment>
    <comment ref="F26" authorId="0" shapeId="0" xr:uid="{00000000-0006-0000-0A00-00000D000000}">
      <text>
        <r>
          <rPr>
            <b/>
            <sz val="9"/>
            <color indexed="81"/>
            <rFont val="Tahoma"/>
            <family val="2"/>
          </rPr>
          <t>Fewell, Jason E:</t>
        </r>
        <r>
          <rPr>
            <sz val="9"/>
            <color indexed="81"/>
            <rFont val="Tahoma"/>
            <family val="2"/>
          </rPr>
          <t xml:space="preserve">
Consecutive 2-month periods are, Jan/Feb, Mar/Apr, May/Jun, Jul/Aug, Sep/Oct, Nov/Dec</t>
        </r>
      </text>
    </comment>
  </commentList>
</comments>
</file>

<file path=xl/comments18.xml><?xml version="1.0" encoding="utf-8"?>
<comments xmlns="http://schemas.openxmlformats.org/spreadsheetml/2006/main" xmlns:mc="http://schemas.openxmlformats.org/markup-compatibility/2006" xmlns:xr="http://schemas.microsoft.com/office/spreadsheetml/2014/revision" mc:Ignorable="xr">
  <authors>
    <author>Fewell, Jason E</author>
    <author>Bowling, Rebecca Glover</author>
  </authors>
  <commentList>
    <comment ref="F2" authorId="0" shapeId="0" xr:uid="{00000000-0006-0000-0B00-000001000000}">
      <text>
        <r>
          <rPr>
            <b/>
            <sz val="9"/>
            <color indexed="81"/>
            <rFont val="Tahoma"/>
            <family val="2"/>
          </rPr>
          <t>Fewell, Jason E:</t>
        </r>
        <r>
          <rPr>
            <sz val="9"/>
            <color indexed="81"/>
            <rFont val="Tahoma"/>
            <family val="2"/>
          </rPr>
          <t xml:space="preserve">
Consecutive 2-month periods are, Jan/Feb, Mar/Apr, May/Jun, Jul/Aug, Sep/Oct, Nov/Dec</t>
        </r>
      </text>
    </comment>
    <comment ref="T4" authorId="0" shapeId="0" xr:uid="{00000000-0006-0000-0B00-000002000000}">
      <text>
        <r>
          <rPr>
            <b/>
            <sz val="9"/>
            <color indexed="81"/>
            <rFont val="Tahoma"/>
            <family val="2"/>
          </rPr>
          <t>Fewell, Jason E:</t>
        </r>
        <r>
          <rPr>
            <sz val="9"/>
            <color indexed="81"/>
            <rFont val="Tahoma"/>
            <family val="2"/>
          </rPr>
          <t xml:space="preserve">
All milk price, national average price received for corn, and national average price received for alfalfa are published monthly and can be found near the end of the document available at the website.
Soybean meal price is available from the Agricultural Marketing Service.</t>
        </r>
      </text>
    </comment>
    <comment ref="B5" authorId="0" shapeId="0" xr:uid="{00000000-0006-0000-0B00-000003000000}">
      <text>
        <r>
          <rPr>
            <b/>
            <sz val="9"/>
            <color indexed="81"/>
            <rFont val="Tahoma"/>
            <family val="2"/>
          </rPr>
          <t>Fewell, Jason E:</t>
        </r>
        <r>
          <rPr>
            <sz val="9"/>
            <color indexed="81"/>
            <rFont val="Tahoma"/>
            <family val="2"/>
          </rPr>
          <t xml:space="preserve">
These values will be updated each year to reflect the most recent three years' production.</t>
        </r>
      </text>
    </comment>
    <comment ref="F5" authorId="0" shapeId="0" xr:uid="{00000000-0006-0000-0B00-000004000000}">
      <text>
        <r>
          <rPr>
            <b/>
            <sz val="9"/>
            <color indexed="81"/>
            <rFont val="Tahoma"/>
            <family val="2"/>
          </rPr>
          <t>Fewell, Jason E:</t>
        </r>
        <r>
          <rPr>
            <sz val="9"/>
            <color indexed="81"/>
            <rFont val="Tahoma"/>
            <family val="2"/>
          </rPr>
          <t xml:space="preserve">
All milk price, national average price received for corn, and national average price received for alfalfa are published monthly and can be found near the end of the document available at the website.
Soybean meal price is available from the Agricultural Marketing Service.</t>
        </r>
      </text>
    </comment>
    <comment ref="F6" authorId="1" shapeId="0" xr:uid="{00000000-0006-0000-0B00-000005000000}">
      <text>
        <r>
          <rPr>
            <b/>
            <sz val="9"/>
            <color indexed="81"/>
            <rFont val="Tahoma"/>
            <family val="2"/>
          </rPr>
          <t>Bowling, Rebecca Glover:</t>
        </r>
        <r>
          <rPr>
            <sz val="9"/>
            <color indexed="81"/>
            <rFont val="Tahoma"/>
            <family val="2"/>
          </rPr>
          <t xml:space="preserve">
Click on the link to go to the USDA NASS website to get prices from the latest Agricultural Prices Report.</t>
        </r>
      </text>
    </comment>
    <comment ref="F8" authorId="1" shapeId="0" xr:uid="{00000000-0006-0000-0B00-000006000000}">
      <text>
        <r>
          <rPr>
            <b/>
            <sz val="9"/>
            <color indexed="81"/>
            <rFont val="Tahoma"/>
            <family val="2"/>
          </rPr>
          <t>Bowling, Rebecca Glover:</t>
        </r>
        <r>
          <rPr>
            <sz val="9"/>
            <color indexed="81"/>
            <rFont val="Tahoma"/>
            <family val="2"/>
          </rPr>
          <t xml:space="preserve">
Click on the link to go to the USDA NASS website to get prices from the latest Agricultural Prices Report.</t>
        </r>
      </text>
    </comment>
    <comment ref="F9" authorId="1" shapeId="0" xr:uid="{00000000-0006-0000-0B00-000007000000}">
      <text>
        <r>
          <rPr>
            <b/>
            <sz val="9"/>
            <color indexed="81"/>
            <rFont val="Tahoma"/>
            <family val="2"/>
          </rPr>
          <t>Bowling, Rebecca Glover:</t>
        </r>
        <r>
          <rPr>
            <sz val="9"/>
            <color indexed="81"/>
            <rFont val="Tahoma"/>
            <family val="2"/>
          </rPr>
          <t xml:space="preserve">
Click on the link to go to the USDA AMS website to get prices from the latest Central Illinois Soybean Processor Report.</t>
        </r>
      </text>
    </comment>
    <comment ref="B10" authorId="0" shapeId="0" xr:uid="{00000000-0006-0000-0B00-000008000000}">
      <text>
        <r>
          <rPr>
            <b/>
            <sz val="9"/>
            <color indexed="81"/>
            <rFont val="Tahoma"/>
            <family val="2"/>
          </rPr>
          <t>Fewell, Jason E:</t>
        </r>
        <r>
          <rPr>
            <sz val="9"/>
            <color indexed="81"/>
            <rFont val="Tahoma"/>
            <family val="2"/>
          </rPr>
          <t xml:space="preserve">
Use the maximum of the last three years' production as the baseline for margin protection payment calculations.</t>
        </r>
      </text>
    </comment>
    <comment ref="F10" authorId="1" shapeId="0" xr:uid="{00000000-0006-0000-0B00-000009000000}">
      <text>
        <r>
          <rPr>
            <b/>
            <sz val="9"/>
            <color indexed="81"/>
            <rFont val="Tahoma"/>
            <family val="2"/>
          </rPr>
          <t>Bowling, Rebecca Glover:</t>
        </r>
        <r>
          <rPr>
            <sz val="9"/>
            <color indexed="81"/>
            <rFont val="Tahoma"/>
            <family val="2"/>
          </rPr>
          <t xml:space="preserve">
Click on the link to go to the USDA NASS website to get prices from the latest Agricultural Prices Report.</t>
        </r>
      </text>
    </comment>
    <comment ref="C13" authorId="0" shapeId="0" xr:uid="{00000000-0006-0000-0B00-00000A000000}">
      <text>
        <r>
          <rPr>
            <b/>
            <sz val="9"/>
            <color indexed="81"/>
            <rFont val="Tahoma"/>
            <family val="2"/>
          </rPr>
          <t>Fewell, Jason E:</t>
        </r>
        <r>
          <rPr>
            <sz val="9"/>
            <color indexed="81"/>
            <rFont val="Tahoma"/>
            <family val="2"/>
          </rPr>
          <t xml:space="preserve">
Choose a margin coverage level in $/cwt.
The value must be from $4 to $9.50 in $0.50 increments.</t>
        </r>
      </text>
    </comment>
    <comment ref="C15" authorId="0" shapeId="0" xr:uid="{00000000-0006-0000-0B00-00000B000000}">
      <text>
        <r>
          <rPr>
            <b/>
            <sz val="9"/>
            <color indexed="81"/>
            <rFont val="Tahoma"/>
            <family val="2"/>
          </rPr>
          <t>Fewell, Jason E:</t>
        </r>
        <r>
          <rPr>
            <sz val="9"/>
            <color indexed="81"/>
            <rFont val="Tahoma"/>
            <family val="2"/>
          </rPr>
          <t xml:space="preserve">
Choose a production coverage level as a percentage of production history.
The percentage must be from 25% to 95% in 5% increments.</t>
        </r>
      </text>
    </comment>
    <comment ref="C17" authorId="0" shapeId="0" xr:uid="{00000000-0006-0000-0B00-00000C000000}">
      <text>
        <r>
          <rPr>
            <b/>
            <sz val="9"/>
            <color indexed="81"/>
            <rFont val="Tahoma"/>
            <family val="2"/>
          </rPr>
          <t>Fewell, Jason E:</t>
        </r>
        <r>
          <rPr>
            <sz val="9"/>
            <color indexed="81"/>
            <rFont val="Tahoma"/>
            <family val="2"/>
          </rPr>
          <t xml:space="preserve">
Producers choosing to lock in coverage levels until 2023 receive a 25% discount on DMC premiums. 
Producers electing to lock in the coverage level should enter "25" in this cell to reflect the discount.</t>
        </r>
      </text>
    </comment>
    <comment ref="F26" authorId="0" shapeId="0" xr:uid="{00000000-0006-0000-0B00-00000D000000}">
      <text>
        <r>
          <rPr>
            <b/>
            <sz val="9"/>
            <color indexed="81"/>
            <rFont val="Tahoma"/>
            <family val="2"/>
          </rPr>
          <t>Fewell, Jason E:</t>
        </r>
        <r>
          <rPr>
            <sz val="9"/>
            <color indexed="81"/>
            <rFont val="Tahoma"/>
            <family val="2"/>
          </rPr>
          <t xml:space="preserve">
Consecutive 2-month periods are, Jan/Feb, Mar/Apr, May/Jun, Jul/Aug, Sep/Oct, Nov/Dec</t>
        </r>
      </text>
    </comment>
  </commentList>
</comments>
</file>

<file path=xl/sharedStrings.xml><?xml version="1.0" encoding="utf-8"?>
<sst xmlns="http://schemas.openxmlformats.org/spreadsheetml/2006/main" count="1519" uniqueCount="85">
  <si>
    <t>Dairy Margin Protection Program</t>
  </si>
  <si>
    <t>Participation fee</t>
  </si>
  <si>
    <t>Actual Dairy Production Margin Calculation</t>
  </si>
  <si>
    <t>All milk price</t>
  </si>
  <si>
    <t>January</t>
  </si>
  <si>
    <t>Production history for the past three years:</t>
  </si>
  <si>
    <t>/cwt</t>
  </si>
  <si>
    <t>http://usda.mannlib.cornell.edu/MannUsda/viewDocumentInfo.do;jsessionid=F154BA78C7C50C021C8CA924EDB72FD5?documentID=1002</t>
  </si>
  <si>
    <t>lbs</t>
  </si>
  <si>
    <t>Average feed cost calculation:</t>
  </si>
  <si>
    <t>Maximum of last three years' production</t>
  </si>
  <si>
    <t>cwt</t>
  </si>
  <si>
    <t>Margin coverage level ($/cwt)</t>
  </si>
  <si>
    <t>Actual Dairy Production Margin</t>
  </si>
  <si>
    <t>Production coverage level (%)</t>
  </si>
  <si>
    <t>%</t>
  </si>
  <si>
    <t>Annual Premium cost to participate in MPP</t>
  </si>
  <si>
    <t>Actual margin - Threshold margin</t>
  </si>
  <si>
    <t>Coverage level</t>
  </si>
  <si>
    <t>Premium ($/cwt)</t>
  </si>
  <si>
    <t>Total Annual Margin Protection Payment</t>
  </si>
  <si>
    <t>February</t>
  </si>
  <si>
    <t>March</t>
  </si>
  <si>
    <t>April</t>
  </si>
  <si>
    <t>May</t>
  </si>
  <si>
    <t>June</t>
  </si>
  <si>
    <t>July</t>
  </si>
  <si>
    <t>August</t>
  </si>
  <si>
    <t>September</t>
  </si>
  <si>
    <t>October</t>
  </si>
  <si>
    <t>November</t>
  </si>
  <si>
    <t>December</t>
  </si>
  <si>
    <t>Cost for alfalfa in $/cwt.</t>
  </si>
  <si>
    <t>Cost for soymeal in $/cwt.</t>
  </si>
  <si>
    <t>Cost for corn in $/cwt.</t>
  </si>
  <si>
    <t>Average feed cost in $/cwt.</t>
  </si>
  <si>
    <t>http://www.ams.usda.gov/mnreports/gx_gr117.txt</t>
  </si>
  <si>
    <t>See comment</t>
  </si>
  <si>
    <t>Jason Fewell</t>
  </si>
  <si>
    <t>Becky Bowling</t>
  </si>
  <si>
    <t>Programs in agriculture and natural resources, 4-H youth development, family and consumer sciences, and resource development.</t>
  </si>
  <si>
    <t>University of Tennessee Institute of Agriculture, U.S. Department of Agriculture and country governments cooperating.</t>
  </si>
  <si>
    <t>UT Extension provide equal opportunities in programs and employment.</t>
  </si>
  <si>
    <t>****Users may type over the default values in the blue boxes****</t>
  </si>
  <si>
    <t>Total annual cost to participate in MPP</t>
  </si>
  <si>
    <t>Cost to participate</t>
  </si>
  <si>
    <t>Annual return to participating in MPP</t>
  </si>
  <si>
    <t>All milk price ($/cwt)</t>
  </si>
  <si>
    <t>Monthly national avg price received for corn ($/bu)</t>
  </si>
  <si>
    <t>Monthly avg price of central Ill. high protein soymeal ($/ton)</t>
  </si>
  <si>
    <t>Monthly national avg price received for alfalfa ($/ton)</t>
  </si>
  <si>
    <t>Andrew P. Griffith</t>
  </si>
  <si>
    <t>Email: agriff14@utk.edu</t>
  </si>
  <si>
    <t>Former Assistant Professor</t>
  </si>
  <si>
    <t>Email: bowling10@utk.edu</t>
  </si>
  <si>
    <t>For milk marketings up to 5,000,000 lbs.</t>
  </si>
  <si>
    <t>For milk marketings over 5,000,000 lbs.</t>
  </si>
  <si>
    <t>Premiums for milk marketings up to 5,000,000 lbs.</t>
  </si>
  <si>
    <t>Premiums for milk marketings over 5,000,000 lbs.</t>
  </si>
  <si>
    <t>Locked coverage discount</t>
  </si>
  <si>
    <t>Dairy Margin Coverage Payment</t>
  </si>
  <si>
    <t>Annual Dairy Margin Coverage Payment</t>
  </si>
  <si>
    <t>****Note that the DMC payment value below is the annual payment.****</t>
  </si>
  <si>
    <t>Dairy Margin Coverage Payment Calculation</t>
  </si>
  <si>
    <t>Dairy Margin Coverage</t>
  </si>
  <si>
    <t>Margin coverage level ($/cwt) up to 5,000,000 lbs.</t>
  </si>
  <si>
    <t>Margin coverage level ($/cwt) over 5,000,000 lbs.</t>
  </si>
  <si>
    <t>Actual margin - Threshold margin up to 5,000,000 lbs.</t>
  </si>
  <si>
    <t>Actual margin - Threshold margin over 5,000,000 lbs.</t>
  </si>
  <si>
    <t>Version 4.0</t>
  </si>
  <si>
    <t>Annual return to participating in DMC</t>
  </si>
  <si>
    <t>Annual Premium cost to participate in DMC</t>
  </si>
  <si>
    <t>Total annual cost to participate in DMC</t>
  </si>
  <si>
    <t>Total Annual Dairy Margin Payment</t>
  </si>
  <si>
    <t>Dairy Margin Coverage Program</t>
  </si>
  <si>
    <t>Extension Specialist II</t>
  </si>
  <si>
    <t>Professor</t>
  </si>
  <si>
    <t>Margin coverage level ($/cwt) up to 6,000,000 lbs.</t>
  </si>
  <si>
    <t>Margin coverage level ($/cwt) over 6,000,000 lbs.</t>
  </si>
  <si>
    <t>Premiums for milk marketings up to 6,000,000 lbs.</t>
  </si>
  <si>
    <t>Premiums for milk marketings over 6,000,000 lbs.</t>
  </si>
  <si>
    <t>For milk marketings up to 6,000,000 lbs.</t>
  </si>
  <si>
    <t>For milk marketings over 6,000,000 lbs.</t>
  </si>
  <si>
    <t>Actual margin - Threshold margin up to 6,000,000 lbs.</t>
  </si>
  <si>
    <t>Actual margin - Threshold margin over 6,000,000 lbs.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</si>
</sst>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0.00_);_(&quot;$&quot;* \(#,##0.00\);_(&quot;$&quot;* &quot;-&quot;??_);_(@_)"/>
    <numFmt numFmtId="43" formatCode="_(* #,##0.00_);_(* \(#,##0.00\);_(* &quot;-&quot;??_);_(@_)"/>
    <numFmt numFmtId="164" formatCode="_(&quot;$&quot;* #,##0.000_);_(&quot;$&quot;* \(#,##0.000\);_(&quot;$&quot;* &quot;-&quot;??_);_(@_)"/>
    <numFmt numFmtId="165" formatCode="0.000"/>
    <numFmt numFmtId="166" formatCode="_(&quot;$&quot;* #,##0.0000_);_(&quot;$&quot;* \(#,##0.0000\);_(&quot;$&quot;* &quot;-&quot;??_);_(@_)"/>
  </numFmts>
  <fonts count="16" x14ac:knownFonts="1">
    <font>
      <sz val="11"/>
      <color theme="1"/>
      <name val="Calibri"/>
      <family val="2"/>
      <scheme val="minor"/>
    </font>
    <font>
      <sz val="11"/>
      <color theme="1"/>
      <name val="Calibri"/>
      <family val="2"/>
      <scheme val="minor"/>
    </font>
    <font>
      <sz val="11"/>
      <color rgb="FF006100"/>
      <name val="Calibri"/>
      <family val="2"/>
      <scheme val="minor"/>
    </font>
    <font>
      <sz val="11"/>
      <color rgb="FF9C6500"/>
      <name val="Calibri"/>
      <family val="2"/>
      <scheme val="minor"/>
    </font>
    <font>
      <b/>
      <sz val="11"/>
      <color theme="1"/>
      <name val="Calibri"/>
      <family val="2"/>
      <scheme val="minor"/>
    </font>
    <font>
      <b/>
      <sz val="11"/>
      <name val="Calibri"/>
      <family val="2"/>
      <scheme val="minor"/>
    </font>
    <font>
      <u/>
      <sz val="11"/>
      <color theme="10"/>
      <name val="Calibri"/>
      <family val="2"/>
      <scheme val="minor"/>
    </font>
    <font>
      <b/>
      <sz val="9"/>
      <color indexed="81"/>
      <name val="Tahoma"/>
      <family val="2"/>
    </font>
    <font>
      <sz val="9"/>
      <color indexed="81"/>
      <name val="Tahoma"/>
      <family val="2"/>
    </font>
    <font>
      <sz val="11"/>
      <name val="Calibri"/>
      <family val="2"/>
      <scheme val="minor"/>
    </font>
    <font>
      <sz val="11"/>
      <color rgb="FF000000"/>
      <name val="Calibri"/>
      <family val="2"/>
    </font>
    <font>
      <b/>
      <sz val="24"/>
      <color theme="1"/>
      <name val="Calibri"/>
      <family val="2"/>
      <scheme val="minor"/>
    </font>
    <font>
      <sz val="14"/>
      <color theme="1"/>
      <name val="Calibri"/>
      <family val="2"/>
      <scheme val="minor"/>
    </font>
    <font>
      <sz val="10"/>
      <name val="Arial"/>
      <family val="2"/>
    </font>
    <font>
      <sz val="8"/>
      <color indexed="8"/>
      <name val="Calibri"/>
      <family val="2"/>
    </font>
    <font>
      <u/>
      <sz val="11"/>
      <color rgb="FF0000FF"/>
      <name val="Calibri"/>
      <family val="2"/>
      <scheme val="minor"/>
    </font>
  </fonts>
  <fills count="6">
    <fill>
      <patternFill patternType="none"/>
    </fill>
    <fill>
      <patternFill patternType="gray125"/>
    </fill>
    <fill>
      <patternFill patternType="solid">
        <fgColor rgb="FFC6EFCE"/>
      </patternFill>
    </fill>
    <fill>
      <patternFill patternType="solid">
        <fgColor rgb="FFFFEB9C"/>
      </patternFill>
    </fill>
    <fill>
      <patternFill patternType="solid">
        <fgColor theme="3" tint="0.79998168889431442"/>
        <bgColor indexed="64"/>
      </patternFill>
    </fill>
    <fill>
      <patternFill patternType="solid">
        <fgColor indexed="9"/>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7">
    <xf numFmtId="0" fontId="0" fillId="0" borderId="0"/>
    <xf numFmtId="43" fontId="1" fillId="0" borderId="0" applyFont="0" applyFill="0" applyBorder="0" applyAlignment="0" applyProtection="0"/>
    <xf numFmtId="44" fontId="1" fillId="0" borderId="0" applyFont="0" applyFill="0" applyBorder="0" applyAlignment="0" applyProtection="0"/>
    <xf numFmtId="0" fontId="2" fillId="2" borderId="0" applyNumberFormat="0" applyBorder="0" applyAlignment="0" applyProtection="0"/>
    <xf numFmtId="0" fontId="3" fillId="3" borderId="0" applyNumberFormat="0" applyBorder="0" applyAlignment="0" applyProtection="0"/>
    <xf numFmtId="0" fontId="6" fillId="0" borderId="0" applyNumberFormat="0" applyFill="0" applyBorder="0" applyAlignment="0" applyProtection="0"/>
    <xf numFmtId="0" fontId="13" fillId="0" borderId="0"/>
  </cellStyleXfs>
  <cellXfs count="52">
    <xf numFmtId="0" fontId="0" fillId="0" borderId="0" xfId="0"/>
    <xf numFmtId="0" fontId="0" fillId="0" borderId="0" xfId="0" applyAlignment="1">
      <alignment horizontal="center"/>
    </xf>
    <xf numFmtId="44" fontId="0" fillId="0" borderId="0" xfId="2" applyFont="1"/>
    <xf numFmtId="0" fontId="0" fillId="0" borderId="2" xfId="0" applyBorder="1" applyAlignment="1">
      <alignment horizontal="center"/>
    </xf>
    <xf numFmtId="0" fontId="0" fillId="0" borderId="0" xfId="0" quotePrefix="1"/>
    <xf numFmtId="44" fontId="0" fillId="0" borderId="0" xfId="2" applyFont="1" applyFill="1"/>
    <xf numFmtId="0" fontId="6" fillId="0" borderId="0" xfId="5"/>
    <xf numFmtId="3" fontId="0" fillId="0" borderId="0" xfId="0" applyNumberFormat="1"/>
    <xf numFmtId="44" fontId="0" fillId="0" borderId="0" xfId="0" applyNumberFormat="1"/>
    <xf numFmtId="164" fontId="0" fillId="0" borderId="0" xfId="2" applyNumberFormat="1" applyFont="1"/>
    <xf numFmtId="0" fontId="0" fillId="0" borderId="0" xfId="2" applyNumberFormat="1" applyFont="1" applyAlignment="1"/>
    <xf numFmtId="0" fontId="4" fillId="0" borderId="0" xfId="0" applyFont="1"/>
    <xf numFmtId="44" fontId="4" fillId="0" borderId="0" xfId="2" applyFont="1" applyFill="1"/>
    <xf numFmtId="44" fontId="4" fillId="0" borderId="0" xfId="0" applyNumberFormat="1" applyFont="1"/>
    <xf numFmtId="44" fontId="4" fillId="0" borderId="0" xfId="2" applyFont="1"/>
    <xf numFmtId="0" fontId="0" fillId="0" borderId="1" xfId="0" applyBorder="1" applyAlignment="1">
      <alignment horizontal="left"/>
    </xf>
    <xf numFmtId="44" fontId="0" fillId="0" borderId="0" xfId="2" applyFont="1" applyAlignment="1">
      <alignment horizontal="center"/>
    </xf>
    <xf numFmtId="164" fontId="0" fillId="0" borderId="0" xfId="2" applyNumberFormat="1" applyFont="1" applyAlignment="1">
      <alignment horizontal="center"/>
    </xf>
    <xf numFmtId="165" fontId="0" fillId="0" borderId="0" xfId="0" applyNumberFormat="1" applyAlignment="1">
      <alignment horizontal="center"/>
    </xf>
    <xf numFmtId="0" fontId="0" fillId="0" borderId="1" xfId="2" applyNumberFormat="1" applyFont="1" applyBorder="1" applyAlignment="1">
      <alignment horizontal="left"/>
    </xf>
    <xf numFmtId="44" fontId="4" fillId="0" borderId="1" xfId="0" applyNumberFormat="1" applyFont="1" applyBorder="1"/>
    <xf numFmtId="14" fontId="0" fillId="0" borderId="0" xfId="0" applyNumberFormat="1"/>
    <xf numFmtId="44" fontId="0" fillId="0" borderId="0" xfId="2" applyFont="1" applyFill="1" applyBorder="1"/>
    <xf numFmtId="44" fontId="0" fillId="0" borderId="1" xfId="2" applyFont="1" applyFill="1" applyBorder="1"/>
    <xf numFmtId="0" fontId="9" fillId="0" borderId="0" xfId="0" applyFont="1"/>
    <xf numFmtId="44" fontId="9" fillId="4" borderId="0" xfId="2" applyFont="1" applyFill="1" applyBorder="1" applyAlignment="1" applyProtection="1">
      <alignment horizontal="center"/>
      <protection locked="0"/>
    </xf>
    <xf numFmtId="0" fontId="6" fillId="0" borderId="0" xfId="5" applyFill="1"/>
    <xf numFmtId="0" fontId="0" fillId="0" borderId="0" xfId="0" applyAlignment="1">
      <alignment horizontal="left"/>
    </xf>
    <xf numFmtId="44" fontId="9" fillId="0" borderId="0" xfId="2" applyFont="1" applyFill="1" applyBorder="1" applyAlignment="1" applyProtection="1">
      <alignment horizontal="center"/>
    </xf>
    <xf numFmtId="44" fontId="9" fillId="0" borderId="0" xfId="2" applyFont="1" applyFill="1" applyBorder="1" applyAlignment="1" applyProtection="1">
      <alignment horizontal="center"/>
      <protection locked="0"/>
    </xf>
    <xf numFmtId="44" fontId="9" fillId="0" borderId="0" xfId="2" applyFont="1" applyFill="1" applyBorder="1" applyAlignment="1">
      <alignment horizontal="center"/>
    </xf>
    <xf numFmtId="44" fontId="0" fillId="0" borderId="1" xfId="0" applyNumberFormat="1" applyBorder="1"/>
    <xf numFmtId="44" fontId="9" fillId="0" borderId="0" xfId="2" applyFont="1" applyFill="1" applyBorder="1" applyAlignment="1">
      <alignment horizontal="center" vertical="center" wrapText="1"/>
    </xf>
    <xf numFmtId="44" fontId="9" fillId="0" borderId="0" xfId="2" applyFont="1" applyFill="1"/>
    <xf numFmtId="44" fontId="9" fillId="0" borderId="0" xfId="2" applyFont="1" applyFill="1" applyBorder="1" applyAlignment="1">
      <alignment horizontal="center" wrapText="1"/>
    </xf>
    <xf numFmtId="3" fontId="0" fillId="4" borderId="0" xfId="0" applyNumberFormat="1" applyFill="1" applyProtection="1">
      <protection locked="0"/>
    </xf>
    <xf numFmtId="3" fontId="0" fillId="4" borderId="0" xfId="1" applyNumberFormat="1" applyFont="1" applyFill="1" applyProtection="1">
      <protection locked="0"/>
    </xf>
    <xf numFmtId="44" fontId="0" fillId="4" borderId="0" xfId="2" applyFont="1" applyFill="1" applyProtection="1">
      <protection locked="0"/>
    </xf>
    <xf numFmtId="0" fontId="0" fillId="4" borderId="0" xfId="0" applyFill="1" applyProtection="1">
      <protection locked="0"/>
    </xf>
    <xf numFmtId="0" fontId="9" fillId="0" borderId="0" xfId="0" applyFont="1" applyProtection="1">
      <protection locked="0"/>
    </xf>
    <xf numFmtId="0" fontId="4" fillId="0" borderId="0" xfId="0" applyFont="1" applyAlignment="1">
      <alignment horizontal="center"/>
    </xf>
    <xf numFmtId="166" fontId="0" fillId="0" borderId="0" xfId="2" applyNumberFormat="1" applyFont="1" applyAlignment="1">
      <alignment horizontal="center"/>
    </xf>
    <xf numFmtId="0" fontId="15" fillId="0" borderId="0" xfId="5" applyFont="1"/>
    <xf numFmtId="0" fontId="14" fillId="5" borderId="0" xfId="6" applyFont="1" applyFill="1" applyAlignment="1">
      <alignment horizontal="center"/>
    </xf>
    <xf numFmtId="0" fontId="12" fillId="0" borderId="0" xfId="0" applyFont="1" applyAlignment="1">
      <alignment horizontal="center"/>
    </xf>
    <xf numFmtId="0" fontId="0" fillId="0" borderId="0" xfId="0" applyAlignment="1">
      <alignment horizontal="center"/>
    </xf>
    <xf numFmtId="0" fontId="11" fillId="4" borderId="0" xfId="0" applyFont="1" applyFill="1" applyAlignment="1">
      <alignment horizontal="center"/>
    </xf>
    <xf numFmtId="0" fontId="0" fillId="0" borderId="0" xfId="0"/>
    <xf numFmtId="0" fontId="3" fillId="3" borderId="0" xfId="4" applyAlignment="1">
      <alignment horizontal="center"/>
    </xf>
    <xf numFmtId="0" fontId="5" fillId="2" borderId="1" xfId="3" applyFont="1" applyBorder="1" applyAlignment="1">
      <alignment horizontal="center"/>
    </xf>
    <xf numFmtId="0" fontId="0" fillId="4" borderId="0" xfId="0" applyFill="1" applyAlignment="1">
      <alignment horizontal="center"/>
    </xf>
    <xf numFmtId="0" fontId="4" fillId="0" borderId="1" xfId="0" applyFont="1" applyBorder="1" applyAlignment="1">
      <alignment horizontal="center"/>
    </xf>
  </cellXfs>
  <cellStyles count="7">
    <cellStyle name="Comma" xfId="1" builtinId="3"/>
    <cellStyle name="Currency" xfId="2" builtinId="4"/>
    <cellStyle name="Good" xfId="3" builtinId="26"/>
    <cellStyle name="Hyperlink" xfId="5" builtinId="8"/>
    <cellStyle name="Neutral" xfId="4" builtinId="28"/>
    <cellStyle name="Normal" xfId="0" builtinId="0"/>
    <cellStyle name="Normal 2" xfId="6" xr:uid="{00000000-0005-0000-0000-000006000000}"/>
  </cellStyles>
  <dxfs count="0"/>
  <tableStyles count="0" defaultTableStyle="TableStyleMedium2" defaultPivotStyle="PivotStyleLight16"/>
  <colors>
    <mruColors>
      <color rgb="FF0000FF"/>
      <color rgb="FF00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3.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 Id="rId27" Type="http://schemas.microsoft.com/office/2006/relationships/vbaProject" Target="vbaProject.bin"/></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Button" lockText="1"/>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Button" lockText="1"/>
</file>

<file path=xl/ctrlProps/ctrlProp23.xml><?xml version="1.0" encoding="utf-8"?>
<formControlPr xmlns="http://schemas.microsoft.com/office/spreadsheetml/2009/9/main" objectType="Button" lockText="1"/>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Button" lockText="1"/>
</file>

<file path=xl/ctrlProps/ctrlProp26.xml><?xml version="1.0" encoding="utf-8"?>
<formControlPr xmlns="http://schemas.microsoft.com/office/spreadsheetml/2009/9/main" objectType="Button" lockText="1"/>
</file>

<file path=xl/ctrlProps/ctrlProp27.xml><?xml version="1.0" encoding="utf-8"?>
<formControlPr xmlns="http://schemas.microsoft.com/office/spreadsheetml/2009/9/main" objectType="Button" lockText="1"/>
</file>

<file path=xl/ctrlProps/ctrlProp28.xml><?xml version="1.0" encoding="utf-8"?>
<formControlPr xmlns="http://schemas.microsoft.com/office/spreadsheetml/2009/9/main" objectType="Button" lockText="1"/>
</file>

<file path=xl/ctrlProps/ctrlProp29.xml><?xml version="1.0" encoding="utf-8"?>
<formControlPr xmlns="http://schemas.microsoft.com/office/spreadsheetml/2009/9/main" objectType="Button" lockText="1"/>
</file>

<file path=xl/ctrlProps/ctrlProp30.xml><?xml version="1.0" encoding="utf-8"?>
<formControlPr xmlns="http://schemas.microsoft.com/office/spreadsheetml/2009/9/main" objectType="Button" lockText="1"/>
</file>

<file path=xl/ctrlProps/ctrlProp31.xml><?xml version="1.0" encoding="utf-8"?>
<formControlPr xmlns="http://schemas.microsoft.com/office/spreadsheetml/2009/9/main" objectType="Button" lockText="1"/>
</file>

<file path=xl/ctrlProps/ctrlProp32.xml><?xml version="1.0" encoding="utf-8"?>
<formControlPr xmlns="http://schemas.microsoft.com/office/spreadsheetml/2009/9/main" objectType="Button" lockText="1"/>
</file>

<file path=xl/ctrlProps/ctrlProp33.xml><?xml version="1.0" encoding="utf-8"?>
<formControlPr xmlns="http://schemas.microsoft.com/office/spreadsheetml/2009/9/main" objectType="Button" lockText="1"/>
</file>

<file path=xl/ctrlProps/ctrlProp34.xml><?xml version="1.0" encoding="utf-8"?>
<formControlPr xmlns="http://schemas.microsoft.com/office/spreadsheetml/2009/9/main" objectType="Button" lockText="1"/>
</file>

<file path=xl/ctrlProps/ctrlProp35.xml><?xml version="1.0" encoding="utf-8"?>
<formControlPr xmlns="http://schemas.microsoft.com/office/spreadsheetml/2009/9/main" objectType="Button" lockText="1"/>
</file>

<file path=xl/ctrlProps/ctrlProp36.xml><?xml version="1.0" encoding="utf-8"?>
<formControlPr xmlns="http://schemas.microsoft.com/office/spreadsheetml/2009/9/main" objectType="Button" lockText="1"/>
</file>

<file path=xl/ctrlProps/ctrlProp37.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1</xdr:col>
      <xdr:colOff>447675</xdr:colOff>
      <xdr:row>3</xdr:row>
      <xdr:rowOff>133350</xdr:rowOff>
    </xdr:from>
    <xdr:ext cx="184731" cy="264560"/>
    <xdr:sp macro="" textlink="">
      <xdr:nvSpPr>
        <xdr:cNvPr id="2" name="TextBox 1">
          <a:extLst>
            <a:ext uri="{FF2B5EF4-FFF2-40B4-BE49-F238E27FC236}">
              <a16:creationId xmlns:a16="http://schemas.microsoft.com/office/drawing/2014/main" id="{00000000-0008-0000-0000-000002000000}"/>
            </a:ext>
          </a:extLst>
        </xdr:cNvPr>
        <xdr:cNvSpPr txBox="1"/>
      </xdr:nvSpPr>
      <xdr:spPr>
        <a:xfrm>
          <a:off x="1057275" y="704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oneCellAnchor>
    <xdr:from>
      <xdr:col>0</xdr:col>
      <xdr:colOff>581025</xdr:colOff>
      <xdr:row>13</xdr:row>
      <xdr:rowOff>171450</xdr:rowOff>
    </xdr:from>
    <xdr:ext cx="8239125" cy="5162550"/>
    <xdr:sp macro="" textlink="">
      <xdr:nvSpPr>
        <xdr:cNvPr id="3" name="TextBox 2">
          <a:extLst>
            <a:ext uri="{FF2B5EF4-FFF2-40B4-BE49-F238E27FC236}">
              <a16:creationId xmlns:a16="http://schemas.microsoft.com/office/drawing/2014/main" id="{00000000-0008-0000-0000-000003000000}"/>
            </a:ext>
          </a:extLst>
        </xdr:cNvPr>
        <xdr:cNvSpPr txBox="1"/>
      </xdr:nvSpPr>
      <xdr:spPr>
        <a:xfrm>
          <a:off x="581025" y="3190875"/>
          <a:ext cx="8239125" cy="5162550"/>
        </a:xfrm>
        <a:prstGeom prst="rect">
          <a:avLst/>
        </a:prstGeom>
        <a:solidFill>
          <a:sysClr val="window" lastClr="FFFFFF"/>
        </a:solid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eaLnBrk="1" fontAlgn="auto" latinLnBrk="0" hangingPunct="1"/>
          <a:r>
            <a:rPr lang="en-US" sz="1200">
              <a:solidFill>
                <a:schemeClr val="tx1"/>
              </a:solidFill>
              <a:effectLst/>
              <a:latin typeface="+mn-lt"/>
              <a:ea typeface="+mn-ea"/>
              <a:cs typeface="+mn-cs"/>
            </a:rPr>
            <a:t>This tool will help dairy producers estimate what potential payments would have been under the Dairy Margin Coverage</a:t>
          </a:r>
          <a:r>
            <a:rPr lang="en-US" sz="1200" baseline="0">
              <a:solidFill>
                <a:schemeClr val="tx1"/>
              </a:solidFill>
              <a:effectLst/>
              <a:latin typeface="+mn-lt"/>
              <a:ea typeface="+mn-ea"/>
              <a:cs typeface="+mn-cs"/>
            </a:rPr>
            <a:t> Program </a:t>
          </a:r>
          <a:r>
            <a:rPr lang="en-US" sz="1200">
              <a:solidFill>
                <a:schemeClr val="tx1"/>
              </a:solidFill>
              <a:effectLst/>
              <a:latin typeface="+mn-lt"/>
              <a:ea typeface="+mn-ea"/>
              <a:cs typeface="+mn-cs"/>
            </a:rPr>
            <a:t>established in the Agricultural Act of 2018. Dairy Margin Coverage (DMC) replaces</a:t>
          </a:r>
          <a:r>
            <a:rPr lang="en-US" sz="1200" baseline="0">
              <a:solidFill>
                <a:schemeClr val="tx1"/>
              </a:solidFill>
              <a:effectLst/>
              <a:latin typeface="+mn-lt"/>
              <a:ea typeface="+mn-ea"/>
              <a:cs typeface="+mn-cs"/>
            </a:rPr>
            <a:t> the</a:t>
          </a:r>
          <a:r>
            <a:rPr lang="en-US" sz="1200">
              <a:solidFill>
                <a:schemeClr val="tx1"/>
              </a:solidFill>
              <a:effectLst/>
              <a:latin typeface="+mn-lt"/>
              <a:ea typeface="+mn-ea"/>
              <a:cs typeface="+mn-cs"/>
            </a:rPr>
            <a:t> Margin Protection Program (MPP) that replaced the Milk Income Loss Contract (MILC) program.</a:t>
          </a:r>
        </a:p>
        <a:p>
          <a:pPr eaLnBrk="1" fontAlgn="auto" latinLnBrk="0" hangingPunct="1"/>
          <a:endParaRPr lang="en-US" sz="1200" baseline="0">
            <a:latin typeface="+mn-lt"/>
          </a:endParaRPr>
        </a:p>
        <a:p>
          <a:pPr marL="0" marR="0" indent="0" defTabSz="914400" eaLnBrk="1" fontAlgn="auto" latinLnBrk="0" hangingPunct="1">
            <a:lnSpc>
              <a:spcPct val="100000"/>
            </a:lnSpc>
            <a:spcBef>
              <a:spcPts val="0"/>
            </a:spcBef>
            <a:spcAft>
              <a:spcPts val="0"/>
            </a:spcAft>
            <a:buClrTx/>
            <a:buSzTx/>
            <a:buFontTx/>
            <a:buNone/>
            <a:tabLst/>
            <a:defRPr/>
          </a:pPr>
          <a:r>
            <a:rPr lang="en-US" sz="1200">
              <a:solidFill>
                <a:schemeClr val="tx1"/>
              </a:solidFill>
              <a:effectLst/>
              <a:latin typeface="+mn-lt"/>
              <a:ea typeface="+mn-ea"/>
              <a:cs typeface="+mn-cs"/>
            </a:rPr>
            <a:t>This tool will show what payments </a:t>
          </a:r>
          <a:r>
            <a:rPr lang="en-US" sz="1200" i="1">
              <a:solidFill>
                <a:schemeClr val="tx1"/>
              </a:solidFill>
              <a:effectLst/>
              <a:latin typeface="+mn-lt"/>
              <a:ea typeface="+mn-ea"/>
              <a:cs typeface="+mn-cs"/>
            </a:rPr>
            <a:t>might </a:t>
          </a:r>
          <a:r>
            <a:rPr lang="en-US" sz="1200">
              <a:solidFill>
                <a:schemeClr val="tx1"/>
              </a:solidFill>
              <a:effectLst/>
              <a:latin typeface="+mn-lt"/>
              <a:ea typeface="+mn-ea"/>
              <a:cs typeface="+mn-cs"/>
            </a:rPr>
            <a:t>have been had the DMC been in place in previous</a:t>
          </a:r>
          <a:r>
            <a:rPr lang="en-US" sz="1200" baseline="0">
              <a:solidFill>
                <a:schemeClr val="tx1"/>
              </a:solidFill>
              <a:effectLst/>
              <a:latin typeface="+mn-lt"/>
              <a:ea typeface="+mn-ea"/>
              <a:cs typeface="+mn-cs"/>
            </a:rPr>
            <a:t> </a:t>
          </a:r>
          <a:r>
            <a:rPr lang="en-US" sz="1200">
              <a:solidFill>
                <a:schemeClr val="tx1"/>
              </a:solidFill>
              <a:effectLst/>
              <a:latin typeface="+mn-lt"/>
              <a:ea typeface="+mn-ea"/>
              <a:cs typeface="+mn-cs"/>
            </a:rPr>
            <a:t>years. Note that since the program was not in force, premiums may have been different to reflect insurance costs at that time. Nonetheless, looking back at previous years gives an idea as to how the program might have helped your operation. The tool will not compare payments you may have received under MILC program with or under the MPP program.</a:t>
          </a:r>
        </a:p>
        <a:p>
          <a:pPr marL="0" marR="0" indent="0" defTabSz="914400" eaLnBrk="1" fontAlgn="auto" latinLnBrk="0" hangingPunct="1">
            <a:lnSpc>
              <a:spcPct val="100000"/>
            </a:lnSpc>
            <a:spcBef>
              <a:spcPts val="0"/>
            </a:spcBef>
            <a:spcAft>
              <a:spcPts val="0"/>
            </a:spcAft>
            <a:buClrTx/>
            <a:buSzTx/>
            <a:buFontTx/>
            <a:buNone/>
            <a:tabLst/>
            <a:defRPr/>
          </a:pPr>
          <a:r>
            <a:rPr lang="en-US" sz="1200">
              <a:solidFill>
                <a:schemeClr val="tx1"/>
              </a:solidFill>
              <a:effectLst/>
              <a:latin typeface="+mn-lt"/>
              <a:ea typeface="+mn-ea"/>
              <a:cs typeface="+mn-cs"/>
            </a:rPr>
            <a:t> </a:t>
          </a:r>
        </a:p>
        <a:p>
          <a:r>
            <a:rPr lang="en-US" sz="1200">
              <a:solidFill>
                <a:schemeClr val="tx1"/>
              </a:solidFill>
              <a:effectLst/>
              <a:latin typeface="+mn-lt"/>
              <a:ea typeface="+mn-ea"/>
              <a:cs typeface="+mn-cs"/>
            </a:rPr>
            <a:t>The shaded cells are available to change. On the tab for each year, enter annual production in pounds, the margin (threshold) you wish to insure, and the level of production you wish to insure. The premium and return to participation in the program at the chosen level will calculate automatically. Navigation buttons are also provided on each page to move from one year to the next.</a:t>
          </a:r>
        </a:p>
        <a:p>
          <a:r>
            <a:rPr lang="en-US" sz="1200">
              <a:solidFill>
                <a:schemeClr val="tx1"/>
              </a:solidFill>
              <a:effectLst/>
              <a:latin typeface="+mn-lt"/>
              <a:ea typeface="+mn-ea"/>
              <a:cs typeface="+mn-cs"/>
            </a:rPr>
            <a:t> </a:t>
          </a:r>
        </a:p>
        <a:p>
          <a:r>
            <a:rPr lang="en-US" sz="1200">
              <a:solidFill>
                <a:schemeClr val="tx1"/>
              </a:solidFill>
              <a:effectLst/>
              <a:latin typeface="+mn-lt"/>
              <a:ea typeface="+mn-ea"/>
              <a:cs typeface="+mn-cs"/>
            </a:rPr>
            <a:t>This tool is designed to help producers who wish to use DMC to estimate the cost and potential return to the program.</a:t>
          </a:r>
        </a:p>
        <a:p>
          <a:r>
            <a:rPr lang="en-US" sz="1200">
              <a:solidFill>
                <a:schemeClr val="tx1"/>
              </a:solidFill>
              <a:effectLst/>
              <a:latin typeface="+mn-lt"/>
              <a:ea typeface="+mn-ea"/>
              <a:cs typeface="+mn-cs"/>
            </a:rPr>
            <a:t> </a:t>
          </a:r>
        </a:p>
        <a:p>
          <a:r>
            <a:rPr lang="en-US" sz="1200">
              <a:solidFill>
                <a:schemeClr val="tx1"/>
              </a:solidFill>
              <a:effectLst/>
              <a:latin typeface="+mn-lt"/>
              <a:ea typeface="+mn-ea"/>
              <a:cs typeface="+mn-cs"/>
            </a:rPr>
            <a:t>Red triangles in the corner of a cell indicate additional information about the contents or values that should be entered in that cell. The Print button allows the user to print a one page summary.</a:t>
          </a:r>
        </a:p>
        <a:p>
          <a:r>
            <a:rPr lang="en-US" sz="1200">
              <a:solidFill>
                <a:schemeClr val="tx1"/>
              </a:solidFill>
              <a:effectLst/>
              <a:latin typeface="+mn-lt"/>
              <a:ea typeface="+mn-ea"/>
              <a:cs typeface="+mn-cs"/>
            </a:rPr>
            <a:t> </a:t>
          </a:r>
        </a:p>
        <a:p>
          <a:r>
            <a:rPr lang="en-US" sz="1200" i="1">
              <a:solidFill>
                <a:schemeClr val="tx1"/>
              </a:solidFill>
              <a:effectLst/>
              <a:latin typeface="+mn-lt"/>
              <a:ea typeface="+mn-ea"/>
              <a:cs typeface="+mn-cs"/>
            </a:rPr>
            <a:t>Disclaimer:  The information contained in this tool is intended to be used for informational purposes only. The premium this tool calculates may not be the exact premium owed by the producer. Users should evaluate the premium and potential payments carefully and check with Margin Protection Program providers to determine exact premiums and potential payments for their operation.</a:t>
          </a:r>
          <a:r>
            <a:rPr lang="en-US" sz="1200" b="1">
              <a:solidFill>
                <a:schemeClr val="tx1"/>
              </a:solidFill>
              <a:effectLst/>
              <a:latin typeface="+mn-lt"/>
              <a:ea typeface="+mn-ea"/>
              <a:cs typeface="+mn-cs"/>
            </a:rPr>
            <a:t> </a:t>
          </a:r>
          <a:r>
            <a:rPr lang="en-US" sz="1200" b="1" i="1">
              <a:solidFill>
                <a:schemeClr val="tx1"/>
              </a:solidFill>
              <a:effectLst/>
              <a:latin typeface="+mn-lt"/>
              <a:ea typeface="+mn-ea"/>
              <a:cs typeface="+mn-cs"/>
            </a:rPr>
            <a:t>Premium calculations in this tool are preliminary based on current knowledge and subject to change once the Margin Protection Program rules and regulations are written by USDA.</a:t>
          </a:r>
          <a:endParaRPr lang="en-US" sz="1200" i="1">
            <a:solidFill>
              <a:schemeClr val="tx1"/>
            </a:solidFill>
            <a:effectLst/>
            <a:latin typeface="+mn-lt"/>
            <a:ea typeface="+mn-ea"/>
            <a:cs typeface="+mn-cs"/>
          </a:endParaRPr>
        </a:p>
        <a:p>
          <a:endParaRPr lang="en-US" sz="1400"/>
        </a:p>
      </xdr:txBody>
    </xdr:sp>
    <xdr:clientData/>
  </xdr:oneCellAnchor>
  <mc:AlternateContent xmlns:mc="http://schemas.openxmlformats.org/markup-compatibility/2006">
    <mc:Choice xmlns:a14="http://schemas.microsoft.com/office/drawing/2010/main" Requires="a14">
      <xdr:twoCellAnchor>
        <xdr:from>
          <xdr:col>6</xdr:col>
          <xdr:colOff>95250</xdr:colOff>
          <xdr:row>48</xdr:row>
          <xdr:rowOff>114300</xdr:rowOff>
        </xdr:from>
        <xdr:to>
          <xdr:col>8</xdr:col>
          <xdr:colOff>76200</xdr:colOff>
          <xdr:row>50</xdr:row>
          <xdr:rowOff>0</xdr:rowOff>
        </xdr:to>
        <xdr:sp macro="" textlink="">
          <xdr:nvSpPr>
            <xdr:cNvPr id="10241" name="Button 1" hidden="1">
              <a:extLst>
                <a:ext uri="{63B3BB69-23CF-44E3-9099-C40C66FF867C}">
                  <a14:compatExt spid="_x0000_s10241"/>
                </a:ext>
                <a:ext uri="{FF2B5EF4-FFF2-40B4-BE49-F238E27FC236}">
                  <a16:creationId xmlns:a16="http://schemas.microsoft.com/office/drawing/2014/main" id="{00000000-0008-0000-0000-0000012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0" i="0" u="none" strike="noStrike" baseline="0">
                  <a:solidFill>
                    <a:srgbClr val="000000"/>
                  </a:solidFill>
                  <a:latin typeface="Calibri"/>
                  <a:ea typeface="Calibri"/>
                  <a:cs typeface="Calibri"/>
                </a:rPr>
                <a:t>Get Started</a:t>
              </a:r>
            </a:p>
          </xdr:txBody>
        </xdr:sp>
        <xdr:clientData fPrintsWithSheet="0"/>
      </xdr:twoCellAnchor>
    </mc:Choice>
    <mc:Fallback/>
  </mc:AlternateContent>
  <xdr:twoCellAnchor editAs="oneCell">
    <xdr:from>
      <xdr:col>5</xdr:col>
      <xdr:colOff>247650</xdr:colOff>
      <xdr:row>0</xdr:row>
      <xdr:rowOff>0</xdr:rowOff>
    </xdr:from>
    <xdr:to>
      <xdr:col>9</xdr:col>
      <xdr:colOff>241935</xdr:colOff>
      <xdr:row>3</xdr:row>
      <xdr:rowOff>110067</xdr:rowOff>
    </xdr:to>
    <xdr:pic>
      <xdr:nvPicPr>
        <xdr:cNvPr id="7" name="Picture 6">
          <a:extLst>
            <a:ext uri="{FF2B5EF4-FFF2-40B4-BE49-F238E27FC236}">
              <a16:creationId xmlns:a16="http://schemas.microsoft.com/office/drawing/2014/main" id="{00000000-0008-0000-0000-000007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95650" y="0"/>
          <a:ext cx="2432685" cy="681567"/>
        </a:xfrm>
        <a:prstGeom prst="rect">
          <a:avLst/>
        </a:prstGeom>
      </xdr:spPr>
    </xdr:pic>
    <xdr:clientData/>
  </xdr:twoCellAnchor>
  <xdr:twoCellAnchor editAs="oneCell">
    <xdr:from>
      <xdr:col>4</xdr:col>
      <xdr:colOff>371475</xdr:colOff>
      <xdr:row>45</xdr:row>
      <xdr:rowOff>38100</xdr:rowOff>
    </xdr:from>
    <xdr:to>
      <xdr:col>8</xdr:col>
      <xdr:colOff>508002</xdr:colOff>
      <xdr:row>48</xdr:row>
      <xdr:rowOff>15240</xdr:rowOff>
    </xdr:to>
    <xdr:pic>
      <xdr:nvPicPr>
        <xdr:cNvPr id="8" name="Picture 7">
          <a:extLst>
            <a:ext uri="{FF2B5EF4-FFF2-40B4-BE49-F238E27FC236}">
              <a16:creationId xmlns:a16="http://schemas.microsoft.com/office/drawing/2014/main" id="{00000000-0008-0000-0000-000008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286125" y="9477375"/>
          <a:ext cx="2574927" cy="54864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476250</xdr:colOff>
          <xdr:row>54</xdr:row>
          <xdr:rowOff>184150</xdr:rowOff>
        </xdr:from>
        <xdr:to>
          <xdr:col>11</xdr:col>
          <xdr:colOff>774700</xdr:colOff>
          <xdr:row>57</xdr:row>
          <xdr:rowOff>69850</xdr:rowOff>
        </xdr:to>
        <xdr:sp macro="" textlink="">
          <xdr:nvSpPr>
            <xdr:cNvPr id="192513" name="Button 1" hidden="1">
              <a:extLst>
                <a:ext uri="{63B3BB69-23CF-44E3-9099-C40C66FF867C}">
                  <a14:compatExt spid="_x0000_s192513"/>
                </a:ext>
                <a:ext uri="{FF2B5EF4-FFF2-40B4-BE49-F238E27FC236}">
                  <a16:creationId xmlns:a16="http://schemas.microsoft.com/office/drawing/2014/main" id="{00000000-0008-0000-0100-000001F002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0" i="0" u="none" strike="noStrike" baseline="0">
                  <a:solidFill>
                    <a:srgbClr val="000000"/>
                  </a:solidFill>
                  <a:latin typeface="Calibri"/>
                  <a:ea typeface="Calibri"/>
                  <a:cs typeface="Calibri"/>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603250</xdr:colOff>
          <xdr:row>55</xdr:row>
          <xdr:rowOff>12700</xdr:rowOff>
        </xdr:from>
        <xdr:to>
          <xdr:col>10</xdr:col>
          <xdr:colOff>50800</xdr:colOff>
          <xdr:row>57</xdr:row>
          <xdr:rowOff>88900</xdr:rowOff>
        </xdr:to>
        <xdr:sp macro="" textlink="">
          <xdr:nvSpPr>
            <xdr:cNvPr id="192514" name="Button 2" hidden="1">
              <a:extLst>
                <a:ext uri="{63B3BB69-23CF-44E3-9099-C40C66FF867C}">
                  <a14:compatExt spid="_x0000_s192514"/>
                </a:ext>
                <a:ext uri="{FF2B5EF4-FFF2-40B4-BE49-F238E27FC236}">
                  <a16:creationId xmlns:a16="http://schemas.microsoft.com/office/drawing/2014/main" id="{00000000-0008-0000-0100-000002F002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0" i="0" u="none" strike="noStrike" baseline="0">
                  <a:solidFill>
                    <a:srgbClr val="000000"/>
                  </a:solidFill>
                  <a:latin typeface="Calibri"/>
                  <a:ea typeface="Calibri"/>
                  <a:cs typeface="Calibri"/>
                </a:rPr>
                <a:t>Previous Year</a:t>
              </a:r>
            </a:p>
            <a:p>
              <a:pPr algn="ctr" rtl="0">
                <a:defRPr sz="1000"/>
              </a:pPr>
              <a:r>
                <a:rPr lang="en-US" sz="1100" b="0" i="0" u="none" strike="noStrike" baseline="0">
                  <a:solidFill>
                    <a:srgbClr val="000000"/>
                  </a:solidFill>
                  <a:latin typeface="Calibri"/>
                  <a:ea typeface="Calibri"/>
                  <a:cs typeface="Calibri"/>
                </a:rPr>
                <a:t>2025</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476250</xdr:colOff>
          <xdr:row>54</xdr:row>
          <xdr:rowOff>184150</xdr:rowOff>
        </xdr:from>
        <xdr:to>
          <xdr:col>11</xdr:col>
          <xdr:colOff>774700</xdr:colOff>
          <xdr:row>57</xdr:row>
          <xdr:rowOff>69850</xdr:rowOff>
        </xdr:to>
        <xdr:sp macro="" textlink="">
          <xdr:nvSpPr>
            <xdr:cNvPr id="175105" name="Button 1" hidden="1">
              <a:extLst>
                <a:ext uri="{63B3BB69-23CF-44E3-9099-C40C66FF867C}">
                  <a14:compatExt spid="_x0000_s175105"/>
                </a:ext>
                <a:ext uri="{FF2B5EF4-FFF2-40B4-BE49-F238E27FC236}">
                  <a16:creationId xmlns:a16="http://schemas.microsoft.com/office/drawing/2014/main" id="{00000000-0008-0000-0200-000001AC02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0" i="0" u="none" strike="noStrike" baseline="0">
                  <a:solidFill>
                    <a:srgbClr val="000000"/>
                  </a:solidFill>
                  <a:latin typeface="Calibri"/>
                  <a:ea typeface="Calibri"/>
                  <a:cs typeface="Calibri"/>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603250</xdr:colOff>
          <xdr:row>55</xdr:row>
          <xdr:rowOff>12700</xdr:rowOff>
        </xdr:from>
        <xdr:to>
          <xdr:col>10</xdr:col>
          <xdr:colOff>50800</xdr:colOff>
          <xdr:row>57</xdr:row>
          <xdr:rowOff>88900</xdr:rowOff>
        </xdr:to>
        <xdr:sp macro="" textlink="">
          <xdr:nvSpPr>
            <xdr:cNvPr id="175106" name="Button 2" hidden="1">
              <a:extLst>
                <a:ext uri="{63B3BB69-23CF-44E3-9099-C40C66FF867C}">
                  <a14:compatExt spid="_x0000_s175106"/>
                </a:ext>
                <a:ext uri="{FF2B5EF4-FFF2-40B4-BE49-F238E27FC236}">
                  <a16:creationId xmlns:a16="http://schemas.microsoft.com/office/drawing/2014/main" id="{00000000-0008-0000-0200-000002AC02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0" i="0" u="none" strike="noStrike" baseline="0">
                  <a:solidFill>
                    <a:srgbClr val="000000"/>
                  </a:solidFill>
                  <a:latin typeface="Calibri"/>
                  <a:ea typeface="Calibri"/>
                  <a:cs typeface="Calibri"/>
                </a:rPr>
                <a:t>Previous Year</a:t>
              </a:r>
            </a:p>
            <a:p>
              <a:pPr algn="ctr" rtl="0">
                <a:defRPr sz="1000"/>
              </a:pPr>
              <a:r>
                <a:rPr lang="en-US" sz="1100" b="0" i="0" u="none" strike="noStrike" baseline="0">
                  <a:solidFill>
                    <a:srgbClr val="000000"/>
                  </a:solidFill>
                  <a:latin typeface="Calibri"/>
                  <a:ea typeface="Calibri"/>
                  <a:cs typeface="Calibri"/>
                </a:rPr>
                <a:t>2024</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476250</xdr:colOff>
          <xdr:row>54</xdr:row>
          <xdr:rowOff>184150</xdr:rowOff>
        </xdr:from>
        <xdr:to>
          <xdr:col>11</xdr:col>
          <xdr:colOff>774700</xdr:colOff>
          <xdr:row>57</xdr:row>
          <xdr:rowOff>69850</xdr:rowOff>
        </xdr:to>
        <xdr:sp macro="" textlink="">
          <xdr:nvSpPr>
            <xdr:cNvPr id="158721" name="Button 1" hidden="1">
              <a:extLst>
                <a:ext uri="{63B3BB69-23CF-44E3-9099-C40C66FF867C}">
                  <a14:compatExt spid="_x0000_s158721"/>
                </a:ext>
                <a:ext uri="{FF2B5EF4-FFF2-40B4-BE49-F238E27FC236}">
                  <a16:creationId xmlns:a16="http://schemas.microsoft.com/office/drawing/2014/main" id="{00000000-0008-0000-0300-0000016C02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0" i="0" u="none" strike="noStrike" baseline="0">
                  <a:solidFill>
                    <a:srgbClr val="000000"/>
                  </a:solidFill>
                  <a:latin typeface="Calibri"/>
                  <a:ea typeface="Calibri"/>
                  <a:cs typeface="Calibri"/>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603250</xdr:colOff>
          <xdr:row>55</xdr:row>
          <xdr:rowOff>12700</xdr:rowOff>
        </xdr:from>
        <xdr:to>
          <xdr:col>10</xdr:col>
          <xdr:colOff>50800</xdr:colOff>
          <xdr:row>57</xdr:row>
          <xdr:rowOff>88900</xdr:rowOff>
        </xdr:to>
        <xdr:sp macro="" textlink="">
          <xdr:nvSpPr>
            <xdr:cNvPr id="158722" name="Button 2" hidden="1">
              <a:extLst>
                <a:ext uri="{63B3BB69-23CF-44E3-9099-C40C66FF867C}">
                  <a14:compatExt spid="_x0000_s158722"/>
                </a:ext>
                <a:ext uri="{FF2B5EF4-FFF2-40B4-BE49-F238E27FC236}">
                  <a16:creationId xmlns:a16="http://schemas.microsoft.com/office/drawing/2014/main" id="{00000000-0008-0000-0300-0000026C02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0" i="0" u="none" strike="noStrike" baseline="0">
                  <a:solidFill>
                    <a:srgbClr val="000000"/>
                  </a:solidFill>
                  <a:latin typeface="Calibri"/>
                  <a:ea typeface="Calibri"/>
                  <a:cs typeface="Calibri"/>
                </a:rPr>
                <a:t>Previous Year</a:t>
              </a:r>
            </a:p>
            <a:p>
              <a:pPr algn="ctr" rtl="0">
                <a:defRPr sz="1000"/>
              </a:pPr>
              <a:r>
                <a:rPr lang="en-US" sz="1100" b="0" i="0" u="none" strike="noStrike" baseline="0">
                  <a:solidFill>
                    <a:srgbClr val="000000"/>
                  </a:solidFill>
                  <a:latin typeface="Calibri"/>
                  <a:ea typeface="Calibri"/>
                  <a:cs typeface="Calibri"/>
                </a:rPr>
                <a:t>2023</a:t>
              </a:r>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476250</xdr:colOff>
          <xdr:row>54</xdr:row>
          <xdr:rowOff>184150</xdr:rowOff>
        </xdr:from>
        <xdr:to>
          <xdr:col>11</xdr:col>
          <xdr:colOff>774700</xdr:colOff>
          <xdr:row>57</xdr:row>
          <xdr:rowOff>69850</xdr:rowOff>
        </xdr:to>
        <xdr:sp macro="" textlink="">
          <xdr:nvSpPr>
            <xdr:cNvPr id="143361" name="Button 1" hidden="1">
              <a:extLst>
                <a:ext uri="{63B3BB69-23CF-44E3-9099-C40C66FF867C}">
                  <a14:compatExt spid="_x0000_s143361"/>
                </a:ext>
                <a:ext uri="{FF2B5EF4-FFF2-40B4-BE49-F238E27FC236}">
                  <a16:creationId xmlns:a16="http://schemas.microsoft.com/office/drawing/2014/main" id="{00000000-0008-0000-0400-0000013002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0" i="0" u="none" strike="noStrike" baseline="0">
                  <a:solidFill>
                    <a:srgbClr val="000000"/>
                  </a:solidFill>
                  <a:latin typeface="Calibri"/>
                  <a:ea typeface="Calibri"/>
                  <a:cs typeface="Calibri"/>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603250</xdr:colOff>
          <xdr:row>55</xdr:row>
          <xdr:rowOff>12700</xdr:rowOff>
        </xdr:from>
        <xdr:to>
          <xdr:col>10</xdr:col>
          <xdr:colOff>50800</xdr:colOff>
          <xdr:row>57</xdr:row>
          <xdr:rowOff>88900</xdr:rowOff>
        </xdr:to>
        <xdr:sp macro="" textlink="">
          <xdr:nvSpPr>
            <xdr:cNvPr id="143362" name="Button 2" hidden="1">
              <a:extLst>
                <a:ext uri="{63B3BB69-23CF-44E3-9099-C40C66FF867C}">
                  <a14:compatExt spid="_x0000_s143362"/>
                </a:ext>
                <a:ext uri="{FF2B5EF4-FFF2-40B4-BE49-F238E27FC236}">
                  <a16:creationId xmlns:a16="http://schemas.microsoft.com/office/drawing/2014/main" id="{00000000-0008-0000-0400-0000023002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0" i="0" u="none" strike="noStrike" baseline="0">
                  <a:solidFill>
                    <a:srgbClr val="000000"/>
                  </a:solidFill>
                  <a:latin typeface="Calibri"/>
                  <a:ea typeface="Calibri"/>
                  <a:cs typeface="Calibri"/>
                </a:rPr>
                <a:t>Previous Year</a:t>
              </a:r>
            </a:p>
            <a:p>
              <a:pPr algn="ctr" rtl="0">
                <a:defRPr sz="1000"/>
              </a:pPr>
              <a:r>
                <a:rPr lang="en-US" sz="1100" b="0" i="0" u="none" strike="noStrike" baseline="0">
                  <a:solidFill>
                    <a:srgbClr val="000000"/>
                  </a:solidFill>
                  <a:latin typeface="Calibri"/>
                  <a:ea typeface="Calibri"/>
                  <a:cs typeface="Calibri"/>
                </a:rPr>
                <a:t>2022</a:t>
              </a:r>
            </a:p>
          </xdr:txBody>
        </xdr:sp>
        <xdr:clientData fPrintsWithSheet="0"/>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476250</xdr:colOff>
          <xdr:row>54</xdr:row>
          <xdr:rowOff>184150</xdr:rowOff>
        </xdr:from>
        <xdr:to>
          <xdr:col>11</xdr:col>
          <xdr:colOff>774700</xdr:colOff>
          <xdr:row>57</xdr:row>
          <xdr:rowOff>69850</xdr:rowOff>
        </xdr:to>
        <xdr:sp macro="" textlink="">
          <xdr:nvSpPr>
            <xdr:cNvPr id="129025" name="Button 1" hidden="1">
              <a:extLst>
                <a:ext uri="{63B3BB69-23CF-44E3-9099-C40C66FF867C}">
                  <a14:compatExt spid="_x0000_s129025"/>
                </a:ext>
                <a:ext uri="{FF2B5EF4-FFF2-40B4-BE49-F238E27FC236}">
                  <a16:creationId xmlns:a16="http://schemas.microsoft.com/office/drawing/2014/main" id="{00000000-0008-0000-0500-000001F801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0" i="0" u="none" strike="noStrike" baseline="0">
                  <a:solidFill>
                    <a:srgbClr val="000000"/>
                  </a:solidFill>
                  <a:latin typeface="Calibri"/>
                  <a:ea typeface="Calibri"/>
                  <a:cs typeface="Calibri"/>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603250</xdr:colOff>
          <xdr:row>55</xdr:row>
          <xdr:rowOff>12700</xdr:rowOff>
        </xdr:from>
        <xdr:to>
          <xdr:col>10</xdr:col>
          <xdr:colOff>50800</xdr:colOff>
          <xdr:row>57</xdr:row>
          <xdr:rowOff>88900</xdr:rowOff>
        </xdr:to>
        <xdr:sp macro="" textlink="">
          <xdr:nvSpPr>
            <xdr:cNvPr id="129026" name="Button 2" hidden="1">
              <a:extLst>
                <a:ext uri="{63B3BB69-23CF-44E3-9099-C40C66FF867C}">
                  <a14:compatExt spid="_x0000_s129026"/>
                </a:ext>
                <a:ext uri="{FF2B5EF4-FFF2-40B4-BE49-F238E27FC236}">
                  <a16:creationId xmlns:a16="http://schemas.microsoft.com/office/drawing/2014/main" id="{00000000-0008-0000-0500-000002F801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0" i="0" u="none" strike="noStrike" baseline="0">
                  <a:solidFill>
                    <a:srgbClr val="000000"/>
                  </a:solidFill>
                  <a:latin typeface="Calibri"/>
                  <a:ea typeface="Calibri"/>
                  <a:cs typeface="Calibri"/>
                </a:rPr>
                <a:t>Previous Year</a:t>
              </a:r>
            </a:p>
            <a:p>
              <a:pPr algn="ctr" rtl="0">
                <a:defRPr sz="1000"/>
              </a:pPr>
              <a:r>
                <a:rPr lang="en-US" sz="1100" b="0" i="0" u="none" strike="noStrike" baseline="0">
                  <a:solidFill>
                    <a:srgbClr val="000000"/>
                  </a:solidFill>
                  <a:latin typeface="Calibri"/>
                  <a:ea typeface="Calibri"/>
                  <a:cs typeface="Calibri"/>
                </a:rPr>
                <a:t>2021</a:t>
              </a:r>
            </a:p>
          </xdr:txBody>
        </xdr:sp>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476250</xdr:colOff>
          <xdr:row>54</xdr:row>
          <xdr:rowOff>184150</xdr:rowOff>
        </xdr:from>
        <xdr:to>
          <xdr:col>11</xdr:col>
          <xdr:colOff>774700</xdr:colOff>
          <xdr:row>57</xdr:row>
          <xdr:rowOff>69850</xdr:rowOff>
        </xdr:to>
        <xdr:sp macro="" textlink="">
          <xdr:nvSpPr>
            <xdr:cNvPr id="115713" name="Button 1" hidden="1">
              <a:extLst>
                <a:ext uri="{63B3BB69-23CF-44E3-9099-C40C66FF867C}">
                  <a14:compatExt spid="_x0000_s115713"/>
                </a:ext>
                <a:ext uri="{FF2B5EF4-FFF2-40B4-BE49-F238E27FC236}">
                  <a16:creationId xmlns:a16="http://schemas.microsoft.com/office/drawing/2014/main" id="{00000000-0008-0000-0600-000001C401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0" i="0" u="none" strike="noStrike" baseline="0">
                  <a:solidFill>
                    <a:srgbClr val="000000"/>
                  </a:solidFill>
                  <a:latin typeface="Calibri"/>
                  <a:ea typeface="Calibri"/>
                  <a:cs typeface="Calibri"/>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603250</xdr:colOff>
          <xdr:row>55</xdr:row>
          <xdr:rowOff>12700</xdr:rowOff>
        </xdr:from>
        <xdr:to>
          <xdr:col>10</xdr:col>
          <xdr:colOff>50800</xdr:colOff>
          <xdr:row>57</xdr:row>
          <xdr:rowOff>88900</xdr:rowOff>
        </xdr:to>
        <xdr:sp macro="" textlink="">
          <xdr:nvSpPr>
            <xdr:cNvPr id="115714" name="Button 2" hidden="1">
              <a:extLst>
                <a:ext uri="{63B3BB69-23CF-44E3-9099-C40C66FF867C}">
                  <a14:compatExt spid="_x0000_s115714"/>
                </a:ext>
                <a:ext uri="{FF2B5EF4-FFF2-40B4-BE49-F238E27FC236}">
                  <a16:creationId xmlns:a16="http://schemas.microsoft.com/office/drawing/2014/main" id="{00000000-0008-0000-0600-000002C401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0" i="0" u="none" strike="noStrike" baseline="0">
                  <a:solidFill>
                    <a:srgbClr val="000000"/>
                  </a:solidFill>
                  <a:latin typeface="Calibri"/>
                  <a:ea typeface="Calibri"/>
                  <a:cs typeface="Calibri"/>
                </a:rPr>
                <a:t>Previous Year</a:t>
              </a:r>
            </a:p>
            <a:p>
              <a:pPr algn="ctr" rtl="0">
                <a:defRPr sz="1000"/>
              </a:pPr>
              <a:r>
                <a:rPr lang="en-US" sz="1100" b="0" i="0" u="none" strike="noStrike" baseline="0">
                  <a:solidFill>
                    <a:srgbClr val="000000"/>
                  </a:solidFill>
                  <a:latin typeface="Calibri"/>
                  <a:ea typeface="Calibri"/>
                  <a:cs typeface="Calibri"/>
                </a:rPr>
                <a:t>2020</a:t>
              </a:r>
            </a:p>
          </xdr:txBody>
        </xdr:sp>
        <xdr:clientData fPrintsWithSheet="0"/>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476250</xdr:colOff>
          <xdr:row>54</xdr:row>
          <xdr:rowOff>184150</xdr:rowOff>
        </xdr:from>
        <xdr:to>
          <xdr:col>11</xdr:col>
          <xdr:colOff>774700</xdr:colOff>
          <xdr:row>57</xdr:row>
          <xdr:rowOff>69850</xdr:rowOff>
        </xdr:to>
        <xdr:sp macro="" textlink="">
          <xdr:nvSpPr>
            <xdr:cNvPr id="103425" name="Button 1" hidden="1">
              <a:extLst>
                <a:ext uri="{63B3BB69-23CF-44E3-9099-C40C66FF867C}">
                  <a14:compatExt spid="_x0000_s103425"/>
                </a:ext>
                <a:ext uri="{FF2B5EF4-FFF2-40B4-BE49-F238E27FC236}">
                  <a16:creationId xmlns:a16="http://schemas.microsoft.com/office/drawing/2014/main" id="{00000000-0008-0000-0700-0000019401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0" i="0" u="none" strike="noStrike" baseline="0">
                  <a:solidFill>
                    <a:srgbClr val="000000"/>
                  </a:solidFill>
                  <a:latin typeface="Calibri"/>
                  <a:ea typeface="Calibri"/>
                  <a:cs typeface="Calibri"/>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603250</xdr:colOff>
          <xdr:row>55</xdr:row>
          <xdr:rowOff>12700</xdr:rowOff>
        </xdr:from>
        <xdr:to>
          <xdr:col>10</xdr:col>
          <xdr:colOff>50800</xdr:colOff>
          <xdr:row>57</xdr:row>
          <xdr:rowOff>88900</xdr:rowOff>
        </xdr:to>
        <xdr:sp macro="" textlink="">
          <xdr:nvSpPr>
            <xdr:cNvPr id="103426" name="Button 2" hidden="1">
              <a:extLst>
                <a:ext uri="{63B3BB69-23CF-44E3-9099-C40C66FF867C}">
                  <a14:compatExt spid="_x0000_s103426"/>
                </a:ext>
                <a:ext uri="{FF2B5EF4-FFF2-40B4-BE49-F238E27FC236}">
                  <a16:creationId xmlns:a16="http://schemas.microsoft.com/office/drawing/2014/main" id="{00000000-0008-0000-0700-0000029401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0" i="0" u="none" strike="noStrike" baseline="0">
                  <a:solidFill>
                    <a:srgbClr val="000000"/>
                  </a:solidFill>
                  <a:latin typeface="Calibri"/>
                  <a:ea typeface="Calibri"/>
                  <a:cs typeface="Calibri"/>
                </a:rPr>
                <a:t>Previous Year</a:t>
              </a:r>
            </a:p>
            <a:p>
              <a:pPr algn="ctr" rtl="0">
                <a:defRPr sz="1000"/>
              </a:pPr>
              <a:r>
                <a:rPr lang="en-US" sz="1100" b="0" i="0" u="none" strike="noStrike" baseline="0">
                  <a:solidFill>
                    <a:srgbClr val="000000"/>
                  </a:solidFill>
                  <a:latin typeface="Calibri"/>
                  <a:ea typeface="Calibri"/>
                  <a:cs typeface="Calibri"/>
                </a:rPr>
                <a:t>2019</a:t>
              </a:r>
            </a:p>
          </xdr:txBody>
        </xdr:sp>
        <xdr:clientData fPrintsWithSheet="0"/>
      </xdr:twoCellAnchor>
    </mc:Choice>
    <mc:Fallback/>
  </mc:AlternateContent>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476250</xdr:colOff>
          <xdr:row>54</xdr:row>
          <xdr:rowOff>184150</xdr:rowOff>
        </xdr:from>
        <xdr:to>
          <xdr:col>11</xdr:col>
          <xdr:colOff>774700</xdr:colOff>
          <xdr:row>57</xdr:row>
          <xdr:rowOff>69850</xdr:rowOff>
        </xdr:to>
        <xdr:sp macro="" textlink="">
          <xdr:nvSpPr>
            <xdr:cNvPr id="69633" name="Button 1" hidden="1">
              <a:extLst>
                <a:ext uri="{63B3BB69-23CF-44E3-9099-C40C66FF867C}">
                  <a14:compatExt spid="_x0000_s69633"/>
                </a:ext>
                <a:ext uri="{FF2B5EF4-FFF2-40B4-BE49-F238E27FC236}">
                  <a16:creationId xmlns:a16="http://schemas.microsoft.com/office/drawing/2014/main" id="{00000000-0008-0000-0800-0000011001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0" i="0" u="none" strike="noStrike" baseline="0">
                  <a:solidFill>
                    <a:srgbClr val="000000"/>
                  </a:solidFill>
                  <a:latin typeface="Calibri"/>
                  <a:ea typeface="Calibri"/>
                  <a:cs typeface="Calibri"/>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603250</xdr:colOff>
          <xdr:row>55</xdr:row>
          <xdr:rowOff>12700</xdr:rowOff>
        </xdr:from>
        <xdr:to>
          <xdr:col>10</xdr:col>
          <xdr:colOff>50800</xdr:colOff>
          <xdr:row>57</xdr:row>
          <xdr:rowOff>88900</xdr:rowOff>
        </xdr:to>
        <xdr:sp macro="" textlink="">
          <xdr:nvSpPr>
            <xdr:cNvPr id="69634" name="Button 2" hidden="1">
              <a:extLst>
                <a:ext uri="{63B3BB69-23CF-44E3-9099-C40C66FF867C}">
                  <a14:compatExt spid="_x0000_s69634"/>
                </a:ext>
                <a:ext uri="{FF2B5EF4-FFF2-40B4-BE49-F238E27FC236}">
                  <a16:creationId xmlns:a16="http://schemas.microsoft.com/office/drawing/2014/main" id="{00000000-0008-0000-0800-0000021001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0" i="0" u="none" strike="noStrike" baseline="0">
                  <a:solidFill>
                    <a:srgbClr val="000000"/>
                  </a:solidFill>
                  <a:latin typeface="Calibri"/>
                  <a:ea typeface="Calibri"/>
                  <a:cs typeface="Calibri"/>
                </a:rPr>
                <a:t>Previous Year</a:t>
              </a:r>
            </a:p>
            <a:p>
              <a:pPr algn="ctr" rtl="0">
                <a:defRPr sz="1000"/>
              </a:pPr>
              <a:r>
                <a:rPr lang="en-US" sz="1100" b="0" i="0" u="none" strike="noStrike" baseline="0">
                  <a:solidFill>
                    <a:srgbClr val="000000"/>
                  </a:solidFill>
                  <a:latin typeface="Calibri"/>
                  <a:ea typeface="Calibri"/>
                  <a:cs typeface="Calibri"/>
                </a:rPr>
                <a:t>2018</a:t>
              </a:r>
            </a:p>
          </xdr:txBody>
        </xdr:sp>
        <xdr:clientData fPrintsWithSheet="0"/>
      </xdr:twoCellAnchor>
    </mc:Choice>
    <mc:Fallback/>
  </mc:AlternateContent>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476250</xdr:colOff>
          <xdr:row>54</xdr:row>
          <xdr:rowOff>184150</xdr:rowOff>
        </xdr:from>
        <xdr:to>
          <xdr:col>11</xdr:col>
          <xdr:colOff>774700</xdr:colOff>
          <xdr:row>57</xdr:row>
          <xdr:rowOff>69850</xdr:rowOff>
        </xdr:to>
        <xdr:sp macro="" textlink="">
          <xdr:nvSpPr>
            <xdr:cNvPr id="93185" name="Button 1" hidden="1">
              <a:extLst>
                <a:ext uri="{63B3BB69-23CF-44E3-9099-C40C66FF867C}">
                  <a14:compatExt spid="_x0000_s93185"/>
                </a:ext>
                <a:ext uri="{FF2B5EF4-FFF2-40B4-BE49-F238E27FC236}">
                  <a16:creationId xmlns:a16="http://schemas.microsoft.com/office/drawing/2014/main" id="{00000000-0008-0000-0900-0000016C01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0" i="0" u="none" strike="noStrike" baseline="0">
                  <a:solidFill>
                    <a:srgbClr val="000000"/>
                  </a:solidFill>
                  <a:latin typeface="Calibri"/>
                  <a:ea typeface="Calibri"/>
                  <a:cs typeface="Calibri"/>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603250</xdr:colOff>
          <xdr:row>55</xdr:row>
          <xdr:rowOff>12700</xdr:rowOff>
        </xdr:from>
        <xdr:to>
          <xdr:col>10</xdr:col>
          <xdr:colOff>50800</xdr:colOff>
          <xdr:row>57</xdr:row>
          <xdr:rowOff>88900</xdr:rowOff>
        </xdr:to>
        <xdr:sp macro="" textlink="">
          <xdr:nvSpPr>
            <xdr:cNvPr id="93186" name="Button 2" hidden="1">
              <a:extLst>
                <a:ext uri="{63B3BB69-23CF-44E3-9099-C40C66FF867C}">
                  <a14:compatExt spid="_x0000_s93186"/>
                </a:ext>
                <a:ext uri="{FF2B5EF4-FFF2-40B4-BE49-F238E27FC236}">
                  <a16:creationId xmlns:a16="http://schemas.microsoft.com/office/drawing/2014/main" id="{00000000-0008-0000-0900-0000026C01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0" i="0" u="none" strike="noStrike" baseline="0">
                  <a:solidFill>
                    <a:srgbClr val="000000"/>
                  </a:solidFill>
                  <a:latin typeface="Calibri"/>
                  <a:ea typeface="Calibri"/>
                  <a:cs typeface="Calibri"/>
                </a:rPr>
                <a:t>Previous Year</a:t>
              </a:r>
            </a:p>
            <a:p>
              <a:pPr algn="ctr" rtl="0">
                <a:defRPr sz="1000"/>
              </a:pPr>
              <a:r>
                <a:rPr lang="en-US" sz="1100" b="0" i="0" u="none" strike="noStrike" baseline="0">
                  <a:solidFill>
                    <a:srgbClr val="000000"/>
                  </a:solidFill>
                  <a:latin typeface="Calibri"/>
                  <a:ea typeface="Calibri"/>
                  <a:cs typeface="Calibri"/>
                </a:rPr>
                <a:t>2018</a:t>
              </a:r>
            </a:p>
          </xdr:txBody>
        </xdr:sp>
        <xdr:clientData fPrintsWithSheet="0"/>
      </xdr:twoCellAnchor>
    </mc:Choice>
    <mc:Fallback/>
  </mc:AlternateContent>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476250</xdr:colOff>
          <xdr:row>54</xdr:row>
          <xdr:rowOff>184150</xdr:rowOff>
        </xdr:from>
        <xdr:to>
          <xdr:col>11</xdr:col>
          <xdr:colOff>774700</xdr:colOff>
          <xdr:row>57</xdr:row>
          <xdr:rowOff>69850</xdr:rowOff>
        </xdr:to>
        <xdr:sp macro="" textlink="">
          <xdr:nvSpPr>
            <xdr:cNvPr id="94209" name="Button 1" hidden="1">
              <a:extLst>
                <a:ext uri="{63B3BB69-23CF-44E3-9099-C40C66FF867C}">
                  <a14:compatExt spid="_x0000_s94209"/>
                </a:ext>
                <a:ext uri="{FF2B5EF4-FFF2-40B4-BE49-F238E27FC236}">
                  <a16:creationId xmlns:a16="http://schemas.microsoft.com/office/drawing/2014/main" id="{00000000-0008-0000-0A00-0000017001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0" i="0" u="none" strike="noStrike" baseline="0">
                  <a:solidFill>
                    <a:srgbClr val="000000"/>
                  </a:solidFill>
                  <a:latin typeface="Calibri"/>
                  <a:ea typeface="Calibri"/>
                  <a:cs typeface="Calibri"/>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603250</xdr:colOff>
          <xdr:row>55</xdr:row>
          <xdr:rowOff>12700</xdr:rowOff>
        </xdr:from>
        <xdr:to>
          <xdr:col>10</xdr:col>
          <xdr:colOff>50800</xdr:colOff>
          <xdr:row>57</xdr:row>
          <xdr:rowOff>88900</xdr:rowOff>
        </xdr:to>
        <xdr:sp macro="" textlink="">
          <xdr:nvSpPr>
            <xdr:cNvPr id="94210" name="Button 2" hidden="1">
              <a:extLst>
                <a:ext uri="{63B3BB69-23CF-44E3-9099-C40C66FF867C}">
                  <a14:compatExt spid="_x0000_s94210"/>
                </a:ext>
                <a:ext uri="{FF2B5EF4-FFF2-40B4-BE49-F238E27FC236}">
                  <a16:creationId xmlns:a16="http://schemas.microsoft.com/office/drawing/2014/main" id="{00000000-0008-0000-0A00-0000027001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0" i="0" u="none" strike="noStrike" baseline="0">
                  <a:solidFill>
                    <a:srgbClr val="000000"/>
                  </a:solidFill>
                  <a:latin typeface="Calibri"/>
                  <a:ea typeface="Calibri"/>
                  <a:cs typeface="Calibri"/>
                </a:rPr>
                <a:t>Previous Year</a:t>
              </a:r>
            </a:p>
            <a:p>
              <a:pPr algn="ctr" rtl="0">
                <a:defRPr sz="1000"/>
              </a:pPr>
              <a:r>
                <a:rPr lang="en-US" sz="1100" b="0" i="0" u="none" strike="noStrike" baseline="0">
                  <a:solidFill>
                    <a:srgbClr val="000000"/>
                  </a:solidFill>
                  <a:latin typeface="Calibri"/>
                  <a:ea typeface="Calibri"/>
                  <a:cs typeface="Calibri"/>
                </a:rPr>
                <a:t>2018</a:t>
              </a:r>
            </a:p>
          </xdr:txBody>
        </xdr:sp>
        <xdr:clientData fPrintsWithSheet="0"/>
      </xdr:twoCellAnchor>
    </mc:Choice>
    <mc:Fallback/>
  </mc:AlternateContent>
</xdr:wsDr>
</file>

<file path=xl/drawings/drawing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476250</xdr:colOff>
          <xdr:row>54</xdr:row>
          <xdr:rowOff>184150</xdr:rowOff>
        </xdr:from>
        <xdr:to>
          <xdr:col>11</xdr:col>
          <xdr:colOff>774700</xdr:colOff>
          <xdr:row>57</xdr:row>
          <xdr:rowOff>69850</xdr:rowOff>
        </xdr:to>
        <xdr:sp macro="" textlink="">
          <xdr:nvSpPr>
            <xdr:cNvPr id="95233" name="Button 1" hidden="1">
              <a:extLst>
                <a:ext uri="{63B3BB69-23CF-44E3-9099-C40C66FF867C}">
                  <a14:compatExt spid="_x0000_s95233"/>
                </a:ext>
                <a:ext uri="{FF2B5EF4-FFF2-40B4-BE49-F238E27FC236}">
                  <a16:creationId xmlns:a16="http://schemas.microsoft.com/office/drawing/2014/main" id="{00000000-0008-0000-0B00-0000017401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0" i="0" u="none" strike="noStrike" baseline="0">
                  <a:solidFill>
                    <a:srgbClr val="000000"/>
                  </a:solidFill>
                  <a:latin typeface="Calibri"/>
                  <a:ea typeface="Calibri"/>
                  <a:cs typeface="Calibri"/>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603250</xdr:colOff>
          <xdr:row>55</xdr:row>
          <xdr:rowOff>12700</xdr:rowOff>
        </xdr:from>
        <xdr:to>
          <xdr:col>10</xdr:col>
          <xdr:colOff>50800</xdr:colOff>
          <xdr:row>57</xdr:row>
          <xdr:rowOff>88900</xdr:rowOff>
        </xdr:to>
        <xdr:sp macro="" textlink="">
          <xdr:nvSpPr>
            <xdr:cNvPr id="95234" name="Button 2" hidden="1">
              <a:extLst>
                <a:ext uri="{63B3BB69-23CF-44E3-9099-C40C66FF867C}">
                  <a14:compatExt spid="_x0000_s95234"/>
                </a:ext>
                <a:ext uri="{FF2B5EF4-FFF2-40B4-BE49-F238E27FC236}">
                  <a16:creationId xmlns:a16="http://schemas.microsoft.com/office/drawing/2014/main" id="{00000000-0008-0000-0B00-0000027401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0" i="0" u="none" strike="noStrike" baseline="0">
                  <a:solidFill>
                    <a:srgbClr val="000000"/>
                  </a:solidFill>
                  <a:latin typeface="Calibri"/>
                  <a:ea typeface="Calibri"/>
                  <a:cs typeface="Calibri"/>
                </a:rPr>
                <a:t>Previous Year</a:t>
              </a:r>
            </a:p>
            <a:p>
              <a:pPr algn="ctr" rtl="0">
                <a:defRPr sz="1000"/>
              </a:pPr>
              <a:r>
                <a:rPr lang="en-US" sz="1100" b="0" i="0" u="none" strike="noStrike" baseline="0">
                  <a:solidFill>
                    <a:srgbClr val="000000"/>
                  </a:solidFill>
                  <a:latin typeface="Calibri"/>
                  <a:ea typeface="Calibri"/>
                  <a:cs typeface="Calibri"/>
                </a:rPr>
                <a:t>2018</a:t>
              </a:r>
            </a:p>
          </xdr:txBody>
        </xdr:sp>
        <xdr:clientData fPrintsWithSheet="0"/>
      </xdr:twoCellAnchor>
    </mc:Choice>
    <mc:Fallback/>
  </mc:AlternateContent>
</xdr:wsDr>
</file>

<file path=xl/drawings/drawing1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476250</xdr:colOff>
          <xdr:row>54</xdr:row>
          <xdr:rowOff>184150</xdr:rowOff>
        </xdr:from>
        <xdr:to>
          <xdr:col>11</xdr:col>
          <xdr:colOff>774700</xdr:colOff>
          <xdr:row>57</xdr:row>
          <xdr:rowOff>69850</xdr:rowOff>
        </xdr:to>
        <xdr:sp macro="" textlink="">
          <xdr:nvSpPr>
            <xdr:cNvPr id="96257" name="Button 1" hidden="1">
              <a:extLst>
                <a:ext uri="{63B3BB69-23CF-44E3-9099-C40C66FF867C}">
                  <a14:compatExt spid="_x0000_s96257"/>
                </a:ext>
                <a:ext uri="{FF2B5EF4-FFF2-40B4-BE49-F238E27FC236}">
                  <a16:creationId xmlns:a16="http://schemas.microsoft.com/office/drawing/2014/main" id="{00000000-0008-0000-0C00-0000017801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0" i="0" u="none" strike="noStrike" baseline="0">
                  <a:solidFill>
                    <a:srgbClr val="000000"/>
                  </a:solidFill>
                  <a:latin typeface="Calibri"/>
                  <a:ea typeface="Calibri"/>
                  <a:cs typeface="Calibri"/>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603250</xdr:colOff>
          <xdr:row>55</xdr:row>
          <xdr:rowOff>12700</xdr:rowOff>
        </xdr:from>
        <xdr:to>
          <xdr:col>10</xdr:col>
          <xdr:colOff>50800</xdr:colOff>
          <xdr:row>57</xdr:row>
          <xdr:rowOff>88900</xdr:rowOff>
        </xdr:to>
        <xdr:sp macro="" textlink="">
          <xdr:nvSpPr>
            <xdr:cNvPr id="96258" name="Button 2" hidden="1">
              <a:extLst>
                <a:ext uri="{63B3BB69-23CF-44E3-9099-C40C66FF867C}">
                  <a14:compatExt spid="_x0000_s96258"/>
                </a:ext>
                <a:ext uri="{FF2B5EF4-FFF2-40B4-BE49-F238E27FC236}">
                  <a16:creationId xmlns:a16="http://schemas.microsoft.com/office/drawing/2014/main" id="{00000000-0008-0000-0C00-0000027801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0" i="0" u="none" strike="noStrike" baseline="0">
                  <a:solidFill>
                    <a:srgbClr val="000000"/>
                  </a:solidFill>
                  <a:latin typeface="Calibri"/>
                  <a:ea typeface="Calibri"/>
                  <a:cs typeface="Calibri"/>
                </a:rPr>
                <a:t>Previous Year</a:t>
              </a:r>
            </a:p>
            <a:p>
              <a:pPr algn="ctr" rtl="0">
                <a:defRPr sz="1000"/>
              </a:pPr>
              <a:r>
                <a:rPr lang="en-US" sz="1100" b="0" i="0" u="none" strike="noStrike" baseline="0">
                  <a:solidFill>
                    <a:srgbClr val="000000"/>
                  </a:solidFill>
                  <a:latin typeface="Calibri"/>
                  <a:ea typeface="Calibri"/>
                  <a:cs typeface="Calibri"/>
                </a:rPr>
                <a:t>2018</a:t>
              </a:r>
            </a:p>
          </xdr:txBody>
        </xdr:sp>
        <xdr:clientData fPrintsWithSheet="0"/>
      </xdr:twoCellAnchor>
    </mc:Choice>
    <mc:Fallback/>
  </mc:AlternateContent>
</xdr:wsDr>
</file>

<file path=xl/drawings/drawing1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476250</xdr:colOff>
          <xdr:row>54</xdr:row>
          <xdr:rowOff>184150</xdr:rowOff>
        </xdr:from>
        <xdr:to>
          <xdr:col>11</xdr:col>
          <xdr:colOff>774700</xdr:colOff>
          <xdr:row>57</xdr:row>
          <xdr:rowOff>69850</xdr:rowOff>
        </xdr:to>
        <xdr:sp macro="" textlink="">
          <xdr:nvSpPr>
            <xdr:cNvPr id="87041" name="Button 1" hidden="1">
              <a:extLst>
                <a:ext uri="{63B3BB69-23CF-44E3-9099-C40C66FF867C}">
                  <a14:compatExt spid="_x0000_s87041"/>
                </a:ext>
                <a:ext uri="{FF2B5EF4-FFF2-40B4-BE49-F238E27FC236}">
                  <a16:creationId xmlns:a16="http://schemas.microsoft.com/office/drawing/2014/main" id="{00000000-0008-0000-0D00-0000015401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0" i="0" u="none" strike="noStrike" baseline="0">
                  <a:solidFill>
                    <a:srgbClr val="000000"/>
                  </a:solidFill>
                  <a:latin typeface="Calibri"/>
                  <a:ea typeface="Calibri"/>
                  <a:cs typeface="Calibri"/>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603250</xdr:colOff>
          <xdr:row>55</xdr:row>
          <xdr:rowOff>12700</xdr:rowOff>
        </xdr:from>
        <xdr:to>
          <xdr:col>10</xdr:col>
          <xdr:colOff>50800</xdr:colOff>
          <xdr:row>57</xdr:row>
          <xdr:rowOff>88900</xdr:rowOff>
        </xdr:to>
        <xdr:sp macro="" textlink="">
          <xdr:nvSpPr>
            <xdr:cNvPr id="87042" name="Button 2" hidden="1">
              <a:extLst>
                <a:ext uri="{63B3BB69-23CF-44E3-9099-C40C66FF867C}">
                  <a14:compatExt spid="_x0000_s87042"/>
                </a:ext>
                <a:ext uri="{FF2B5EF4-FFF2-40B4-BE49-F238E27FC236}">
                  <a16:creationId xmlns:a16="http://schemas.microsoft.com/office/drawing/2014/main" id="{00000000-0008-0000-0D00-0000025401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0" i="0" u="none" strike="noStrike" baseline="0">
                  <a:solidFill>
                    <a:srgbClr val="000000"/>
                  </a:solidFill>
                  <a:latin typeface="Calibri"/>
                  <a:ea typeface="Calibri"/>
                  <a:cs typeface="Calibri"/>
                </a:rPr>
                <a:t>Previous Year</a:t>
              </a:r>
            </a:p>
            <a:p>
              <a:pPr algn="ctr" rtl="0">
                <a:defRPr sz="1000"/>
              </a:pPr>
              <a:r>
                <a:rPr lang="en-US" sz="1100" b="0" i="0" u="none" strike="noStrike" baseline="0">
                  <a:solidFill>
                    <a:srgbClr val="000000"/>
                  </a:solidFill>
                  <a:latin typeface="Calibri"/>
                  <a:ea typeface="Calibri"/>
                  <a:cs typeface="Calibri"/>
                </a:rPr>
                <a:t>2018</a:t>
              </a:r>
            </a:p>
          </xdr:txBody>
        </xdr:sp>
        <xdr:clientData fPrintsWithSheet="0"/>
      </xdr:twoCellAnchor>
    </mc:Choice>
    <mc:Fallback/>
  </mc:AlternateContent>
</xdr:wsDr>
</file>

<file path=xl/drawings/drawing1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476250</xdr:colOff>
          <xdr:row>54</xdr:row>
          <xdr:rowOff>184150</xdr:rowOff>
        </xdr:from>
        <xdr:to>
          <xdr:col>11</xdr:col>
          <xdr:colOff>774700</xdr:colOff>
          <xdr:row>57</xdr:row>
          <xdr:rowOff>69850</xdr:rowOff>
        </xdr:to>
        <xdr:sp macro="" textlink="">
          <xdr:nvSpPr>
            <xdr:cNvPr id="88065" name="Button 1" hidden="1">
              <a:extLst>
                <a:ext uri="{63B3BB69-23CF-44E3-9099-C40C66FF867C}">
                  <a14:compatExt spid="_x0000_s88065"/>
                </a:ext>
                <a:ext uri="{FF2B5EF4-FFF2-40B4-BE49-F238E27FC236}">
                  <a16:creationId xmlns:a16="http://schemas.microsoft.com/office/drawing/2014/main" id="{00000000-0008-0000-0E00-0000015801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0" i="0" u="none" strike="noStrike" baseline="0">
                  <a:solidFill>
                    <a:srgbClr val="000000"/>
                  </a:solidFill>
                  <a:latin typeface="Calibri"/>
                  <a:ea typeface="Calibri"/>
                  <a:cs typeface="Calibri"/>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603250</xdr:colOff>
          <xdr:row>55</xdr:row>
          <xdr:rowOff>12700</xdr:rowOff>
        </xdr:from>
        <xdr:to>
          <xdr:col>10</xdr:col>
          <xdr:colOff>50800</xdr:colOff>
          <xdr:row>57</xdr:row>
          <xdr:rowOff>88900</xdr:rowOff>
        </xdr:to>
        <xdr:sp macro="" textlink="">
          <xdr:nvSpPr>
            <xdr:cNvPr id="88066" name="Button 2" hidden="1">
              <a:extLst>
                <a:ext uri="{63B3BB69-23CF-44E3-9099-C40C66FF867C}">
                  <a14:compatExt spid="_x0000_s88066"/>
                </a:ext>
                <a:ext uri="{FF2B5EF4-FFF2-40B4-BE49-F238E27FC236}">
                  <a16:creationId xmlns:a16="http://schemas.microsoft.com/office/drawing/2014/main" id="{00000000-0008-0000-0E00-0000025801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0" i="0" u="none" strike="noStrike" baseline="0">
                  <a:solidFill>
                    <a:srgbClr val="000000"/>
                  </a:solidFill>
                  <a:latin typeface="Calibri"/>
                  <a:ea typeface="Calibri"/>
                  <a:cs typeface="Calibri"/>
                </a:rPr>
                <a:t>Previous Year</a:t>
              </a:r>
            </a:p>
            <a:p>
              <a:pPr algn="ctr" rtl="0">
                <a:defRPr sz="1000"/>
              </a:pPr>
              <a:r>
                <a:rPr lang="en-US" sz="1100" b="0" i="0" u="none" strike="noStrike" baseline="0">
                  <a:solidFill>
                    <a:srgbClr val="000000"/>
                  </a:solidFill>
                  <a:latin typeface="Calibri"/>
                  <a:ea typeface="Calibri"/>
                  <a:cs typeface="Calibri"/>
                </a:rPr>
                <a:t>2018</a:t>
              </a:r>
            </a:p>
          </xdr:txBody>
        </xdr:sp>
        <xdr:clientData fPrintsWithSheet="0"/>
      </xdr:twoCellAnchor>
    </mc:Choice>
    <mc:Fallback/>
  </mc:AlternateContent>
</xdr:wsDr>
</file>

<file path=xl/drawings/drawing1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476250</xdr:colOff>
          <xdr:row>54</xdr:row>
          <xdr:rowOff>184150</xdr:rowOff>
        </xdr:from>
        <xdr:to>
          <xdr:col>11</xdr:col>
          <xdr:colOff>774700</xdr:colOff>
          <xdr:row>57</xdr:row>
          <xdr:rowOff>69850</xdr:rowOff>
        </xdr:to>
        <xdr:sp macro="" textlink="">
          <xdr:nvSpPr>
            <xdr:cNvPr id="89089" name="Button 1" hidden="1">
              <a:extLst>
                <a:ext uri="{63B3BB69-23CF-44E3-9099-C40C66FF867C}">
                  <a14:compatExt spid="_x0000_s89089"/>
                </a:ext>
                <a:ext uri="{FF2B5EF4-FFF2-40B4-BE49-F238E27FC236}">
                  <a16:creationId xmlns:a16="http://schemas.microsoft.com/office/drawing/2014/main" id="{00000000-0008-0000-0F00-0000015C01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0" i="0" u="none" strike="noStrike" baseline="0">
                  <a:solidFill>
                    <a:srgbClr val="000000"/>
                  </a:solidFill>
                  <a:latin typeface="Calibri"/>
                  <a:ea typeface="Calibri"/>
                  <a:cs typeface="Calibri"/>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603250</xdr:colOff>
          <xdr:row>55</xdr:row>
          <xdr:rowOff>12700</xdr:rowOff>
        </xdr:from>
        <xdr:to>
          <xdr:col>10</xdr:col>
          <xdr:colOff>50800</xdr:colOff>
          <xdr:row>57</xdr:row>
          <xdr:rowOff>88900</xdr:rowOff>
        </xdr:to>
        <xdr:sp macro="" textlink="">
          <xdr:nvSpPr>
            <xdr:cNvPr id="89090" name="Button 2" hidden="1">
              <a:extLst>
                <a:ext uri="{63B3BB69-23CF-44E3-9099-C40C66FF867C}">
                  <a14:compatExt spid="_x0000_s89090"/>
                </a:ext>
                <a:ext uri="{FF2B5EF4-FFF2-40B4-BE49-F238E27FC236}">
                  <a16:creationId xmlns:a16="http://schemas.microsoft.com/office/drawing/2014/main" id="{00000000-0008-0000-0F00-0000025C01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0" i="0" u="none" strike="noStrike" baseline="0">
                  <a:solidFill>
                    <a:srgbClr val="000000"/>
                  </a:solidFill>
                  <a:latin typeface="Calibri"/>
                  <a:ea typeface="Calibri"/>
                  <a:cs typeface="Calibri"/>
                </a:rPr>
                <a:t>Previous Year</a:t>
              </a:r>
            </a:p>
            <a:p>
              <a:pPr algn="ctr" rtl="0">
                <a:defRPr sz="1000"/>
              </a:pPr>
              <a:r>
                <a:rPr lang="en-US" sz="1100" b="0" i="0" u="none" strike="noStrike" baseline="0">
                  <a:solidFill>
                    <a:srgbClr val="000000"/>
                  </a:solidFill>
                  <a:latin typeface="Calibri"/>
                  <a:ea typeface="Calibri"/>
                  <a:cs typeface="Calibri"/>
                </a:rPr>
                <a:t>2018</a:t>
              </a:r>
            </a:p>
          </xdr:txBody>
        </xdr:sp>
        <xdr:clientData fPrintsWithSheet="0"/>
      </xdr:twoCellAnchor>
    </mc:Choice>
    <mc:Fallback/>
  </mc:AlternateContent>
</xdr:wsDr>
</file>

<file path=xl/drawings/drawing1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476250</xdr:colOff>
          <xdr:row>54</xdr:row>
          <xdr:rowOff>184150</xdr:rowOff>
        </xdr:from>
        <xdr:to>
          <xdr:col>11</xdr:col>
          <xdr:colOff>774700</xdr:colOff>
          <xdr:row>57</xdr:row>
          <xdr:rowOff>69850</xdr:rowOff>
        </xdr:to>
        <xdr:sp macro="" textlink="">
          <xdr:nvSpPr>
            <xdr:cNvPr id="90113" name="Button 1" hidden="1">
              <a:extLst>
                <a:ext uri="{63B3BB69-23CF-44E3-9099-C40C66FF867C}">
                  <a14:compatExt spid="_x0000_s90113"/>
                </a:ext>
                <a:ext uri="{FF2B5EF4-FFF2-40B4-BE49-F238E27FC236}">
                  <a16:creationId xmlns:a16="http://schemas.microsoft.com/office/drawing/2014/main" id="{00000000-0008-0000-1000-0000016001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0" i="0" u="none" strike="noStrike" baseline="0">
                  <a:solidFill>
                    <a:srgbClr val="000000"/>
                  </a:solidFill>
                  <a:latin typeface="Calibri"/>
                  <a:ea typeface="Calibri"/>
                  <a:cs typeface="Calibri"/>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603250</xdr:colOff>
          <xdr:row>55</xdr:row>
          <xdr:rowOff>12700</xdr:rowOff>
        </xdr:from>
        <xdr:to>
          <xdr:col>10</xdr:col>
          <xdr:colOff>50800</xdr:colOff>
          <xdr:row>57</xdr:row>
          <xdr:rowOff>88900</xdr:rowOff>
        </xdr:to>
        <xdr:sp macro="" textlink="">
          <xdr:nvSpPr>
            <xdr:cNvPr id="90114" name="Button 2" hidden="1">
              <a:extLst>
                <a:ext uri="{63B3BB69-23CF-44E3-9099-C40C66FF867C}">
                  <a14:compatExt spid="_x0000_s90114"/>
                </a:ext>
                <a:ext uri="{FF2B5EF4-FFF2-40B4-BE49-F238E27FC236}">
                  <a16:creationId xmlns:a16="http://schemas.microsoft.com/office/drawing/2014/main" id="{00000000-0008-0000-1000-0000026001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0" i="0" u="none" strike="noStrike" baseline="0">
                  <a:solidFill>
                    <a:srgbClr val="000000"/>
                  </a:solidFill>
                  <a:latin typeface="Calibri"/>
                  <a:ea typeface="Calibri"/>
                  <a:cs typeface="Calibri"/>
                </a:rPr>
                <a:t>Previous Year</a:t>
              </a:r>
            </a:p>
            <a:p>
              <a:pPr algn="ctr" rtl="0">
                <a:defRPr sz="1000"/>
              </a:pPr>
              <a:r>
                <a:rPr lang="en-US" sz="1100" b="0" i="0" u="none" strike="noStrike" baseline="0">
                  <a:solidFill>
                    <a:srgbClr val="000000"/>
                  </a:solidFill>
                  <a:latin typeface="Calibri"/>
                  <a:ea typeface="Calibri"/>
                  <a:cs typeface="Calibri"/>
                </a:rPr>
                <a:t>2018</a:t>
              </a:r>
            </a:p>
          </xdr:txBody>
        </xdr:sp>
        <xdr:clientData fPrintsWithSheet="0"/>
      </xdr:twoCellAnchor>
    </mc:Choice>
    <mc:Fallback/>
  </mc:AlternateContent>
</xdr:wsDr>
</file>

<file path=xl/drawings/drawing1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476250</xdr:colOff>
          <xdr:row>54</xdr:row>
          <xdr:rowOff>184150</xdr:rowOff>
        </xdr:from>
        <xdr:to>
          <xdr:col>11</xdr:col>
          <xdr:colOff>774700</xdr:colOff>
          <xdr:row>57</xdr:row>
          <xdr:rowOff>69850</xdr:rowOff>
        </xdr:to>
        <xdr:sp macro="" textlink="">
          <xdr:nvSpPr>
            <xdr:cNvPr id="91137" name="Button 1" hidden="1">
              <a:extLst>
                <a:ext uri="{63B3BB69-23CF-44E3-9099-C40C66FF867C}">
                  <a14:compatExt spid="_x0000_s91137"/>
                </a:ext>
                <a:ext uri="{FF2B5EF4-FFF2-40B4-BE49-F238E27FC236}">
                  <a16:creationId xmlns:a16="http://schemas.microsoft.com/office/drawing/2014/main" id="{00000000-0008-0000-1100-0000016401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0" i="0" u="none" strike="noStrike" baseline="0">
                  <a:solidFill>
                    <a:srgbClr val="000000"/>
                  </a:solidFill>
                  <a:latin typeface="Calibri"/>
                  <a:ea typeface="Calibri"/>
                  <a:cs typeface="Calibri"/>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603250</xdr:colOff>
          <xdr:row>55</xdr:row>
          <xdr:rowOff>12700</xdr:rowOff>
        </xdr:from>
        <xdr:to>
          <xdr:col>10</xdr:col>
          <xdr:colOff>50800</xdr:colOff>
          <xdr:row>57</xdr:row>
          <xdr:rowOff>88900</xdr:rowOff>
        </xdr:to>
        <xdr:sp macro="" textlink="">
          <xdr:nvSpPr>
            <xdr:cNvPr id="91138" name="Button 2" hidden="1">
              <a:extLst>
                <a:ext uri="{63B3BB69-23CF-44E3-9099-C40C66FF867C}">
                  <a14:compatExt spid="_x0000_s91138"/>
                </a:ext>
                <a:ext uri="{FF2B5EF4-FFF2-40B4-BE49-F238E27FC236}">
                  <a16:creationId xmlns:a16="http://schemas.microsoft.com/office/drawing/2014/main" id="{00000000-0008-0000-1100-0000026401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0" i="0" u="none" strike="noStrike" baseline="0">
                  <a:solidFill>
                    <a:srgbClr val="000000"/>
                  </a:solidFill>
                  <a:latin typeface="Calibri"/>
                  <a:ea typeface="Calibri"/>
                  <a:cs typeface="Calibri"/>
                </a:rPr>
                <a:t>Previous Year</a:t>
              </a:r>
            </a:p>
            <a:p>
              <a:pPr algn="ctr" rtl="0">
                <a:defRPr sz="1000"/>
              </a:pPr>
              <a:r>
                <a:rPr lang="en-US" sz="1100" b="0" i="0" u="none" strike="noStrike" baseline="0">
                  <a:solidFill>
                    <a:srgbClr val="000000"/>
                  </a:solidFill>
                  <a:latin typeface="Calibri"/>
                  <a:ea typeface="Calibri"/>
                  <a:cs typeface="Calibri"/>
                </a:rPr>
                <a:t>2018</a:t>
              </a:r>
            </a:p>
          </xdr:txBody>
        </xdr:sp>
        <xdr:clientData fPrintsWithSheet="0"/>
      </xdr:twoCellAnchor>
    </mc:Choice>
    <mc:Fallback/>
  </mc:AlternateContent>
</xdr:wsDr>
</file>

<file path=xl/drawings/drawing1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476250</xdr:colOff>
          <xdr:row>54</xdr:row>
          <xdr:rowOff>184150</xdr:rowOff>
        </xdr:from>
        <xdr:to>
          <xdr:col>11</xdr:col>
          <xdr:colOff>774700</xdr:colOff>
          <xdr:row>57</xdr:row>
          <xdr:rowOff>69850</xdr:rowOff>
        </xdr:to>
        <xdr:sp macro="" textlink="">
          <xdr:nvSpPr>
            <xdr:cNvPr id="92161" name="Button 1" hidden="1">
              <a:extLst>
                <a:ext uri="{63B3BB69-23CF-44E3-9099-C40C66FF867C}">
                  <a14:compatExt spid="_x0000_s92161"/>
                </a:ext>
                <a:ext uri="{FF2B5EF4-FFF2-40B4-BE49-F238E27FC236}">
                  <a16:creationId xmlns:a16="http://schemas.microsoft.com/office/drawing/2014/main" id="{00000000-0008-0000-1200-0000016801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0" i="0" u="none" strike="noStrike" baseline="0">
                  <a:solidFill>
                    <a:srgbClr val="000000"/>
                  </a:solidFill>
                  <a:latin typeface="Calibri"/>
                  <a:ea typeface="Calibri"/>
                  <a:cs typeface="Calibri"/>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603250</xdr:colOff>
          <xdr:row>55</xdr:row>
          <xdr:rowOff>12700</xdr:rowOff>
        </xdr:from>
        <xdr:to>
          <xdr:col>10</xdr:col>
          <xdr:colOff>50800</xdr:colOff>
          <xdr:row>57</xdr:row>
          <xdr:rowOff>88900</xdr:rowOff>
        </xdr:to>
        <xdr:sp macro="" textlink="">
          <xdr:nvSpPr>
            <xdr:cNvPr id="92162" name="Button 2" hidden="1">
              <a:extLst>
                <a:ext uri="{63B3BB69-23CF-44E3-9099-C40C66FF867C}">
                  <a14:compatExt spid="_x0000_s92162"/>
                </a:ext>
                <a:ext uri="{FF2B5EF4-FFF2-40B4-BE49-F238E27FC236}">
                  <a16:creationId xmlns:a16="http://schemas.microsoft.com/office/drawing/2014/main" id="{00000000-0008-0000-1200-0000026801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0" i="0" u="none" strike="noStrike" baseline="0">
                  <a:solidFill>
                    <a:srgbClr val="000000"/>
                  </a:solidFill>
                  <a:latin typeface="Calibri"/>
                  <a:ea typeface="Calibri"/>
                  <a:cs typeface="Calibri"/>
                </a:rPr>
                <a:t>Previous Year</a:t>
              </a:r>
            </a:p>
            <a:p>
              <a:pPr algn="ctr" rtl="0">
                <a:defRPr sz="1000"/>
              </a:pPr>
              <a:r>
                <a:rPr lang="en-US" sz="1100" b="0" i="0" u="none" strike="noStrike" baseline="0">
                  <a:solidFill>
                    <a:srgbClr val="000000"/>
                  </a:solidFill>
                  <a:latin typeface="Calibri"/>
                  <a:ea typeface="Calibri"/>
                  <a:cs typeface="Calibri"/>
                </a:rPr>
                <a:t>2018</a:t>
              </a:r>
            </a:p>
          </xdr:txBody>
        </xdr:sp>
        <xdr:clientData fPrintsWithSheet="0"/>
      </xdr:twoCellAnchor>
    </mc:Choice>
    <mc:Fallback/>
  </mc:AlternateContent>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8" Type="http://schemas.openxmlformats.org/officeDocument/2006/relationships/hyperlink" Target="https://usda.library.cornell.edu/concern/publications/c821gj76b" TargetMode="External"/><Relationship Id="rId13" Type="http://schemas.openxmlformats.org/officeDocument/2006/relationships/comments" Target="../comments1.xml"/><Relationship Id="rId3" Type="http://schemas.openxmlformats.org/officeDocument/2006/relationships/hyperlink" Target="http://usda.mannlib.cornell.edu/MannUsda/viewDocumentInfo.do;jsessionid=F154BA78C7C50C021C8CA924EDB72FD5?documentID=1002" TargetMode="External"/><Relationship Id="rId7" Type="http://schemas.openxmlformats.org/officeDocument/2006/relationships/hyperlink" Target="https://www.ams.usda.gov/mnreports/ams_3668.pdf" TargetMode="External"/><Relationship Id="rId12" Type="http://schemas.openxmlformats.org/officeDocument/2006/relationships/ctrlProp" Target="../ctrlProps/ctrlProp3.xml"/><Relationship Id="rId2" Type="http://schemas.openxmlformats.org/officeDocument/2006/relationships/hyperlink" Target="http://usda.mannlib.cornell.edu/MannUsda/viewDocumentInfo.do;jsessionid=F154BA78C7C50C021C8CA924EDB72FD5?documentID=1002" TargetMode="External"/><Relationship Id="rId1" Type="http://schemas.openxmlformats.org/officeDocument/2006/relationships/hyperlink" Target="http://usda.mannlib.cornell.edu/MannUsda/viewDocumentInfo.do;jsessionid=F154BA78C7C50C021C8CA924EDB72FD5?documentID=1002" TargetMode="External"/><Relationship Id="rId6" Type="http://schemas.openxmlformats.org/officeDocument/2006/relationships/hyperlink" Target="https://usda.library.cornell.edu/concern/publications/c821gj76b" TargetMode="External"/><Relationship Id="rId11" Type="http://schemas.openxmlformats.org/officeDocument/2006/relationships/ctrlProp" Target="../ctrlProps/ctrlProp2.xml"/><Relationship Id="rId5" Type="http://schemas.openxmlformats.org/officeDocument/2006/relationships/hyperlink" Target="https://usda.library.cornell.edu/concern/publications/c821gj76b" TargetMode="External"/><Relationship Id="rId10" Type="http://schemas.openxmlformats.org/officeDocument/2006/relationships/vmlDrawing" Target="../drawings/vmlDrawing2.vml"/><Relationship Id="rId4" Type="http://schemas.openxmlformats.org/officeDocument/2006/relationships/hyperlink" Target="http://www.ams.usda.gov/mnreports/gx_gr117.txt" TargetMode="External"/><Relationship Id="rId9"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8" Type="http://schemas.openxmlformats.org/officeDocument/2006/relationships/hyperlink" Target="https://usda.library.cornell.edu/concern/publications/c821gj76b" TargetMode="External"/><Relationship Id="rId13" Type="http://schemas.openxmlformats.org/officeDocument/2006/relationships/ctrlProp" Target="../ctrlProps/ctrlProp5.xml"/><Relationship Id="rId3" Type="http://schemas.openxmlformats.org/officeDocument/2006/relationships/hyperlink" Target="http://usda.mannlib.cornell.edu/MannUsda/viewDocumentInfo.do;jsessionid=F154BA78C7C50C021C8CA924EDB72FD5?documentID=1002" TargetMode="External"/><Relationship Id="rId7" Type="http://schemas.openxmlformats.org/officeDocument/2006/relationships/hyperlink" Target="https://www.ams.usda.gov/mnreports/ams_3668.pdf" TargetMode="External"/><Relationship Id="rId12" Type="http://schemas.openxmlformats.org/officeDocument/2006/relationships/ctrlProp" Target="../ctrlProps/ctrlProp4.xml"/><Relationship Id="rId2" Type="http://schemas.openxmlformats.org/officeDocument/2006/relationships/hyperlink" Target="http://usda.mannlib.cornell.edu/MannUsda/viewDocumentInfo.do;jsessionid=F154BA78C7C50C021C8CA924EDB72FD5?documentID=1002" TargetMode="External"/><Relationship Id="rId1" Type="http://schemas.openxmlformats.org/officeDocument/2006/relationships/hyperlink" Target="http://usda.mannlib.cornell.edu/MannUsda/viewDocumentInfo.do;jsessionid=F154BA78C7C50C021C8CA924EDB72FD5?documentID=1002" TargetMode="External"/><Relationship Id="rId6" Type="http://schemas.openxmlformats.org/officeDocument/2006/relationships/hyperlink" Target="https://usda.library.cornell.edu/concern/publications/c821gj76b" TargetMode="External"/><Relationship Id="rId11" Type="http://schemas.openxmlformats.org/officeDocument/2006/relationships/vmlDrawing" Target="../drawings/vmlDrawing3.vml"/><Relationship Id="rId5" Type="http://schemas.openxmlformats.org/officeDocument/2006/relationships/hyperlink" Target="https://usda.library.cornell.edu/concern/publications/c821gj76b" TargetMode="External"/><Relationship Id="rId10" Type="http://schemas.openxmlformats.org/officeDocument/2006/relationships/drawing" Target="../drawings/drawing3.xml"/><Relationship Id="rId4" Type="http://schemas.openxmlformats.org/officeDocument/2006/relationships/hyperlink" Target="http://www.ams.usda.gov/mnreports/gx_gr117.txt" TargetMode="External"/><Relationship Id="rId9" Type="http://schemas.openxmlformats.org/officeDocument/2006/relationships/printerSettings" Target="../printerSettings/printerSettings2.bin"/><Relationship Id="rId1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8" Type="http://schemas.openxmlformats.org/officeDocument/2006/relationships/hyperlink" Target="https://usda.library.cornell.edu/concern/publications/c821gj76b" TargetMode="External"/><Relationship Id="rId13" Type="http://schemas.openxmlformats.org/officeDocument/2006/relationships/comments" Target="../comments3.xml"/><Relationship Id="rId3" Type="http://schemas.openxmlformats.org/officeDocument/2006/relationships/hyperlink" Target="http://usda.mannlib.cornell.edu/MannUsda/viewDocumentInfo.do;jsessionid=F154BA78C7C50C021C8CA924EDB72FD5?documentID=1002" TargetMode="External"/><Relationship Id="rId7" Type="http://schemas.openxmlformats.org/officeDocument/2006/relationships/hyperlink" Target="https://www.ams.usda.gov/mnreports/ams_3668.pdf" TargetMode="External"/><Relationship Id="rId12" Type="http://schemas.openxmlformats.org/officeDocument/2006/relationships/ctrlProp" Target="../ctrlProps/ctrlProp7.xml"/><Relationship Id="rId2" Type="http://schemas.openxmlformats.org/officeDocument/2006/relationships/hyperlink" Target="http://usda.mannlib.cornell.edu/MannUsda/viewDocumentInfo.do;jsessionid=F154BA78C7C50C021C8CA924EDB72FD5?documentID=1002" TargetMode="External"/><Relationship Id="rId1" Type="http://schemas.openxmlformats.org/officeDocument/2006/relationships/hyperlink" Target="http://usda.mannlib.cornell.edu/MannUsda/viewDocumentInfo.do;jsessionid=F154BA78C7C50C021C8CA924EDB72FD5?documentID=1002" TargetMode="External"/><Relationship Id="rId6" Type="http://schemas.openxmlformats.org/officeDocument/2006/relationships/hyperlink" Target="https://usda.library.cornell.edu/concern/publications/c821gj76b" TargetMode="External"/><Relationship Id="rId11" Type="http://schemas.openxmlformats.org/officeDocument/2006/relationships/ctrlProp" Target="../ctrlProps/ctrlProp6.xml"/><Relationship Id="rId5" Type="http://schemas.openxmlformats.org/officeDocument/2006/relationships/hyperlink" Target="https://usda.library.cornell.edu/concern/publications/c821gj76b" TargetMode="External"/><Relationship Id="rId10" Type="http://schemas.openxmlformats.org/officeDocument/2006/relationships/vmlDrawing" Target="../drawings/vmlDrawing4.vml"/><Relationship Id="rId4" Type="http://schemas.openxmlformats.org/officeDocument/2006/relationships/hyperlink" Target="http://www.ams.usda.gov/mnreports/gx_gr117.txt" TargetMode="External"/><Relationship Id="rId9"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8" Type="http://schemas.openxmlformats.org/officeDocument/2006/relationships/hyperlink" Target="https://usda.library.cornell.edu/concern/publications/c821gj76b" TargetMode="External"/><Relationship Id="rId13" Type="http://schemas.openxmlformats.org/officeDocument/2006/relationships/comments" Target="../comments4.xml"/><Relationship Id="rId3" Type="http://schemas.openxmlformats.org/officeDocument/2006/relationships/hyperlink" Target="http://usda.mannlib.cornell.edu/MannUsda/viewDocumentInfo.do;jsessionid=F154BA78C7C50C021C8CA924EDB72FD5?documentID=1002" TargetMode="External"/><Relationship Id="rId7" Type="http://schemas.openxmlformats.org/officeDocument/2006/relationships/hyperlink" Target="http://www.ams.usda.gov/mnreports/gx_gr117.txt" TargetMode="External"/><Relationship Id="rId12" Type="http://schemas.openxmlformats.org/officeDocument/2006/relationships/ctrlProp" Target="../ctrlProps/ctrlProp9.xml"/><Relationship Id="rId2" Type="http://schemas.openxmlformats.org/officeDocument/2006/relationships/hyperlink" Target="http://usda.mannlib.cornell.edu/MannUsda/viewDocumentInfo.do;jsessionid=F154BA78C7C50C021C8CA924EDB72FD5?documentID=1002" TargetMode="External"/><Relationship Id="rId1" Type="http://schemas.openxmlformats.org/officeDocument/2006/relationships/hyperlink" Target="http://usda.mannlib.cornell.edu/MannUsda/viewDocumentInfo.do;jsessionid=F154BA78C7C50C021C8CA924EDB72FD5?documentID=1002" TargetMode="External"/><Relationship Id="rId6" Type="http://schemas.openxmlformats.org/officeDocument/2006/relationships/hyperlink" Target="https://usda.library.cornell.edu/concern/publications/c821gj76b" TargetMode="External"/><Relationship Id="rId11" Type="http://schemas.openxmlformats.org/officeDocument/2006/relationships/ctrlProp" Target="../ctrlProps/ctrlProp8.xml"/><Relationship Id="rId5" Type="http://schemas.openxmlformats.org/officeDocument/2006/relationships/hyperlink" Target="https://usda.library.cornell.edu/concern/publications/c821gj76b" TargetMode="External"/><Relationship Id="rId10" Type="http://schemas.openxmlformats.org/officeDocument/2006/relationships/vmlDrawing" Target="../drawings/vmlDrawing5.vml"/><Relationship Id="rId4" Type="http://schemas.openxmlformats.org/officeDocument/2006/relationships/hyperlink" Target="http://www.ams.usda.gov/mnreports/gx_gr117.txt" TargetMode="External"/><Relationship Id="rId9"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8" Type="http://schemas.openxmlformats.org/officeDocument/2006/relationships/hyperlink" Target="https://usda.library.cornell.edu/concern/publications/c821gj76b" TargetMode="External"/><Relationship Id="rId13" Type="http://schemas.openxmlformats.org/officeDocument/2006/relationships/ctrlProp" Target="../ctrlProps/ctrlProp11.xml"/><Relationship Id="rId3" Type="http://schemas.openxmlformats.org/officeDocument/2006/relationships/hyperlink" Target="http://usda.mannlib.cornell.edu/MannUsda/viewDocumentInfo.do;jsessionid=F154BA78C7C50C021C8CA924EDB72FD5?documentID=1002" TargetMode="External"/><Relationship Id="rId7" Type="http://schemas.openxmlformats.org/officeDocument/2006/relationships/hyperlink" Target="http://www.ams.usda.gov/mnreports/gx_gr117.txt" TargetMode="External"/><Relationship Id="rId12" Type="http://schemas.openxmlformats.org/officeDocument/2006/relationships/ctrlProp" Target="../ctrlProps/ctrlProp10.xml"/><Relationship Id="rId2" Type="http://schemas.openxmlformats.org/officeDocument/2006/relationships/hyperlink" Target="http://usda.mannlib.cornell.edu/MannUsda/viewDocumentInfo.do;jsessionid=F154BA78C7C50C021C8CA924EDB72FD5?documentID=1002" TargetMode="External"/><Relationship Id="rId1" Type="http://schemas.openxmlformats.org/officeDocument/2006/relationships/hyperlink" Target="http://usda.mannlib.cornell.edu/MannUsda/viewDocumentInfo.do;jsessionid=F154BA78C7C50C021C8CA924EDB72FD5?documentID=1002" TargetMode="External"/><Relationship Id="rId6" Type="http://schemas.openxmlformats.org/officeDocument/2006/relationships/hyperlink" Target="https://usda.library.cornell.edu/concern/publications/c821gj76b" TargetMode="External"/><Relationship Id="rId11" Type="http://schemas.openxmlformats.org/officeDocument/2006/relationships/vmlDrawing" Target="../drawings/vmlDrawing6.vml"/><Relationship Id="rId5" Type="http://schemas.openxmlformats.org/officeDocument/2006/relationships/hyperlink" Target="https://usda.library.cornell.edu/concern/publications/c821gj76b" TargetMode="External"/><Relationship Id="rId10" Type="http://schemas.openxmlformats.org/officeDocument/2006/relationships/drawing" Target="../drawings/drawing6.xml"/><Relationship Id="rId4" Type="http://schemas.openxmlformats.org/officeDocument/2006/relationships/hyperlink" Target="http://www.ams.usda.gov/mnreports/gx_gr117.txt" TargetMode="External"/><Relationship Id="rId9" Type="http://schemas.openxmlformats.org/officeDocument/2006/relationships/printerSettings" Target="../printerSettings/printerSettings3.bin"/><Relationship Id="rId14" Type="http://schemas.openxmlformats.org/officeDocument/2006/relationships/comments" Target="../comments5.xml"/></Relationships>
</file>

<file path=xl/worksheets/_rels/sheet7.xml.rels><?xml version="1.0" encoding="UTF-8" standalone="yes"?>
<Relationships xmlns="http://schemas.openxmlformats.org/package/2006/relationships"><Relationship Id="rId8" Type="http://schemas.openxmlformats.org/officeDocument/2006/relationships/hyperlink" Target="https://usda.library.cornell.edu/concern/publications/c821gj76b" TargetMode="External"/><Relationship Id="rId13" Type="http://schemas.openxmlformats.org/officeDocument/2006/relationships/comments" Target="../comments6.xml"/><Relationship Id="rId3" Type="http://schemas.openxmlformats.org/officeDocument/2006/relationships/hyperlink" Target="http://usda.mannlib.cornell.edu/MannUsda/viewDocumentInfo.do;jsessionid=F154BA78C7C50C021C8CA924EDB72FD5?documentID=1002" TargetMode="External"/><Relationship Id="rId7" Type="http://schemas.openxmlformats.org/officeDocument/2006/relationships/hyperlink" Target="http://www.ams.usda.gov/mnreports/gx_gr117.txt" TargetMode="External"/><Relationship Id="rId12" Type="http://schemas.openxmlformats.org/officeDocument/2006/relationships/ctrlProp" Target="../ctrlProps/ctrlProp13.xml"/><Relationship Id="rId2" Type="http://schemas.openxmlformats.org/officeDocument/2006/relationships/hyperlink" Target="http://usda.mannlib.cornell.edu/MannUsda/viewDocumentInfo.do;jsessionid=F154BA78C7C50C021C8CA924EDB72FD5?documentID=1002" TargetMode="External"/><Relationship Id="rId1" Type="http://schemas.openxmlformats.org/officeDocument/2006/relationships/hyperlink" Target="http://usda.mannlib.cornell.edu/MannUsda/viewDocumentInfo.do;jsessionid=F154BA78C7C50C021C8CA924EDB72FD5?documentID=1002" TargetMode="External"/><Relationship Id="rId6" Type="http://schemas.openxmlformats.org/officeDocument/2006/relationships/hyperlink" Target="https://usda.library.cornell.edu/concern/publications/c821gj76b" TargetMode="External"/><Relationship Id="rId11" Type="http://schemas.openxmlformats.org/officeDocument/2006/relationships/ctrlProp" Target="../ctrlProps/ctrlProp12.xml"/><Relationship Id="rId5" Type="http://schemas.openxmlformats.org/officeDocument/2006/relationships/hyperlink" Target="https://usda.library.cornell.edu/concern/publications/c821gj76b" TargetMode="External"/><Relationship Id="rId10" Type="http://schemas.openxmlformats.org/officeDocument/2006/relationships/vmlDrawing" Target="../drawings/vmlDrawing7.vml"/><Relationship Id="rId4" Type="http://schemas.openxmlformats.org/officeDocument/2006/relationships/hyperlink" Target="http://www.ams.usda.gov/mnreports/gx_gr117.txt" TargetMode="External"/><Relationship Id="rId9"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8" Type="http://schemas.openxmlformats.org/officeDocument/2006/relationships/hyperlink" Target="https://usda.library.cornell.edu/concern/publications/c821gj76b" TargetMode="External"/><Relationship Id="rId13" Type="http://schemas.openxmlformats.org/officeDocument/2006/relationships/comments" Target="../comments7.xml"/><Relationship Id="rId3" Type="http://schemas.openxmlformats.org/officeDocument/2006/relationships/hyperlink" Target="http://usda.mannlib.cornell.edu/MannUsda/viewDocumentInfo.do;jsessionid=F154BA78C7C50C021C8CA924EDB72FD5?documentID=1002" TargetMode="External"/><Relationship Id="rId7" Type="http://schemas.openxmlformats.org/officeDocument/2006/relationships/hyperlink" Target="http://www.ams.usda.gov/mnreports/gx_gr117.txt" TargetMode="External"/><Relationship Id="rId12" Type="http://schemas.openxmlformats.org/officeDocument/2006/relationships/ctrlProp" Target="../ctrlProps/ctrlProp15.xml"/><Relationship Id="rId2" Type="http://schemas.openxmlformats.org/officeDocument/2006/relationships/hyperlink" Target="http://usda.mannlib.cornell.edu/MannUsda/viewDocumentInfo.do;jsessionid=F154BA78C7C50C021C8CA924EDB72FD5?documentID=1002" TargetMode="External"/><Relationship Id="rId1" Type="http://schemas.openxmlformats.org/officeDocument/2006/relationships/hyperlink" Target="http://usda.mannlib.cornell.edu/MannUsda/viewDocumentInfo.do;jsessionid=F154BA78C7C50C021C8CA924EDB72FD5?documentID=1002" TargetMode="External"/><Relationship Id="rId6" Type="http://schemas.openxmlformats.org/officeDocument/2006/relationships/hyperlink" Target="https://usda.library.cornell.edu/concern/publications/c821gj76b" TargetMode="External"/><Relationship Id="rId11" Type="http://schemas.openxmlformats.org/officeDocument/2006/relationships/ctrlProp" Target="../ctrlProps/ctrlProp14.xml"/><Relationship Id="rId5" Type="http://schemas.openxmlformats.org/officeDocument/2006/relationships/hyperlink" Target="https://usda.library.cornell.edu/concern/publications/c821gj76b" TargetMode="External"/><Relationship Id="rId10" Type="http://schemas.openxmlformats.org/officeDocument/2006/relationships/vmlDrawing" Target="../drawings/vmlDrawing8.vml"/><Relationship Id="rId4" Type="http://schemas.openxmlformats.org/officeDocument/2006/relationships/hyperlink" Target="http://www.ams.usda.gov/mnreports/gx_gr117.txt" TargetMode="External"/><Relationship Id="rId9"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8" Type="http://schemas.openxmlformats.org/officeDocument/2006/relationships/hyperlink" Target="https://usda.library.cornell.edu/concern/publications/c821gj76b" TargetMode="External"/><Relationship Id="rId13" Type="http://schemas.openxmlformats.org/officeDocument/2006/relationships/comments" Target="../comments8.xml"/><Relationship Id="rId3" Type="http://schemas.openxmlformats.org/officeDocument/2006/relationships/hyperlink" Target="http://usda.mannlib.cornell.edu/MannUsda/viewDocumentInfo.do;jsessionid=F154BA78C7C50C021C8CA924EDB72FD5?documentID=1002" TargetMode="External"/><Relationship Id="rId7" Type="http://schemas.openxmlformats.org/officeDocument/2006/relationships/hyperlink" Target="http://www.ams.usda.gov/mnreports/gx_gr117.txt" TargetMode="External"/><Relationship Id="rId12" Type="http://schemas.openxmlformats.org/officeDocument/2006/relationships/ctrlProp" Target="../ctrlProps/ctrlProp17.xml"/><Relationship Id="rId2" Type="http://schemas.openxmlformats.org/officeDocument/2006/relationships/hyperlink" Target="http://usda.mannlib.cornell.edu/MannUsda/viewDocumentInfo.do;jsessionid=F154BA78C7C50C021C8CA924EDB72FD5?documentID=1002" TargetMode="External"/><Relationship Id="rId1" Type="http://schemas.openxmlformats.org/officeDocument/2006/relationships/hyperlink" Target="http://usda.mannlib.cornell.edu/MannUsda/viewDocumentInfo.do;jsessionid=F154BA78C7C50C021C8CA924EDB72FD5?documentID=1002" TargetMode="External"/><Relationship Id="rId6" Type="http://schemas.openxmlformats.org/officeDocument/2006/relationships/hyperlink" Target="https://usda.library.cornell.edu/concern/publications/c821gj76b" TargetMode="External"/><Relationship Id="rId11" Type="http://schemas.openxmlformats.org/officeDocument/2006/relationships/ctrlProp" Target="../ctrlProps/ctrlProp16.xml"/><Relationship Id="rId5" Type="http://schemas.openxmlformats.org/officeDocument/2006/relationships/hyperlink" Target="https://usda.library.cornell.edu/concern/publications/c821gj76b" TargetMode="External"/><Relationship Id="rId10" Type="http://schemas.openxmlformats.org/officeDocument/2006/relationships/vmlDrawing" Target="../drawings/vmlDrawing9.vml"/><Relationship Id="rId4" Type="http://schemas.openxmlformats.org/officeDocument/2006/relationships/hyperlink" Target="http://www.ams.usda.gov/mnreports/gx_gr117.txt" TargetMode="External"/><Relationship Id="rId9"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8" Type="http://schemas.openxmlformats.org/officeDocument/2006/relationships/hyperlink" Target="https://usda.library.cornell.edu/concern/publications/c821gj76b" TargetMode="External"/><Relationship Id="rId13" Type="http://schemas.openxmlformats.org/officeDocument/2006/relationships/comments" Target="../comments9.xml"/><Relationship Id="rId3" Type="http://schemas.openxmlformats.org/officeDocument/2006/relationships/hyperlink" Target="http://usda.mannlib.cornell.edu/MannUsda/viewDocumentInfo.do;jsessionid=F154BA78C7C50C021C8CA924EDB72FD5?documentID=1002" TargetMode="External"/><Relationship Id="rId7" Type="http://schemas.openxmlformats.org/officeDocument/2006/relationships/hyperlink" Target="http://www.ams.usda.gov/mnreports/gx_gr117.txt" TargetMode="External"/><Relationship Id="rId12" Type="http://schemas.openxmlformats.org/officeDocument/2006/relationships/ctrlProp" Target="../ctrlProps/ctrlProp19.xml"/><Relationship Id="rId2" Type="http://schemas.openxmlformats.org/officeDocument/2006/relationships/hyperlink" Target="http://usda.mannlib.cornell.edu/MannUsda/viewDocumentInfo.do;jsessionid=F154BA78C7C50C021C8CA924EDB72FD5?documentID=1002" TargetMode="External"/><Relationship Id="rId1" Type="http://schemas.openxmlformats.org/officeDocument/2006/relationships/hyperlink" Target="http://usda.mannlib.cornell.edu/MannUsda/viewDocumentInfo.do;jsessionid=F154BA78C7C50C021C8CA924EDB72FD5?documentID=1002" TargetMode="External"/><Relationship Id="rId6" Type="http://schemas.openxmlformats.org/officeDocument/2006/relationships/hyperlink" Target="https://usda.library.cornell.edu/concern/publications/c821gj76b" TargetMode="External"/><Relationship Id="rId11" Type="http://schemas.openxmlformats.org/officeDocument/2006/relationships/ctrlProp" Target="../ctrlProps/ctrlProp18.xml"/><Relationship Id="rId5" Type="http://schemas.openxmlformats.org/officeDocument/2006/relationships/hyperlink" Target="https://usda.library.cornell.edu/concern/publications/c821gj76b" TargetMode="External"/><Relationship Id="rId10" Type="http://schemas.openxmlformats.org/officeDocument/2006/relationships/vmlDrawing" Target="../drawings/vmlDrawing10.vml"/><Relationship Id="rId4" Type="http://schemas.openxmlformats.org/officeDocument/2006/relationships/hyperlink" Target="http://www.ams.usda.gov/mnreports/gx_gr117.txt" TargetMode="External"/><Relationship Id="rId9"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8" Type="http://schemas.openxmlformats.org/officeDocument/2006/relationships/hyperlink" Target="https://usda.library.cornell.edu/concern/publications/c821gj76b" TargetMode="External"/><Relationship Id="rId13" Type="http://schemas.openxmlformats.org/officeDocument/2006/relationships/comments" Target="../comments10.xml"/><Relationship Id="rId3" Type="http://schemas.openxmlformats.org/officeDocument/2006/relationships/hyperlink" Target="http://usda.mannlib.cornell.edu/MannUsda/viewDocumentInfo.do;jsessionid=F154BA78C7C50C021C8CA924EDB72FD5?documentID=1002" TargetMode="External"/><Relationship Id="rId7" Type="http://schemas.openxmlformats.org/officeDocument/2006/relationships/hyperlink" Target="http://www.ams.usda.gov/mnreports/gx_gr117.txt" TargetMode="External"/><Relationship Id="rId12" Type="http://schemas.openxmlformats.org/officeDocument/2006/relationships/ctrlProp" Target="../ctrlProps/ctrlProp21.xml"/><Relationship Id="rId2" Type="http://schemas.openxmlformats.org/officeDocument/2006/relationships/hyperlink" Target="http://usda.mannlib.cornell.edu/MannUsda/viewDocumentInfo.do;jsessionid=F154BA78C7C50C021C8CA924EDB72FD5?documentID=1002" TargetMode="External"/><Relationship Id="rId1" Type="http://schemas.openxmlformats.org/officeDocument/2006/relationships/hyperlink" Target="http://usda.mannlib.cornell.edu/MannUsda/viewDocumentInfo.do;jsessionid=F154BA78C7C50C021C8CA924EDB72FD5?documentID=1002" TargetMode="External"/><Relationship Id="rId6" Type="http://schemas.openxmlformats.org/officeDocument/2006/relationships/hyperlink" Target="https://usda.library.cornell.edu/concern/publications/c821gj76b" TargetMode="External"/><Relationship Id="rId11" Type="http://schemas.openxmlformats.org/officeDocument/2006/relationships/ctrlProp" Target="../ctrlProps/ctrlProp20.xml"/><Relationship Id="rId5" Type="http://schemas.openxmlformats.org/officeDocument/2006/relationships/hyperlink" Target="https://usda.library.cornell.edu/concern/publications/c821gj76b" TargetMode="External"/><Relationship Id="rId10" Type="http://schemas.openxmlformats.org/officeDocument/2006/relationships/vmlDrawing" Target="../drawings/vmlDrawing11.vml"/><Relationship Id="rId4" Type="http://schemas.openxmlformats.org/officeDocument/2006/relationships/hyperlink" Target="http://www.ams.usda.gov/mnreports/gx_gr117.txt" TargetMode="External"/><Relationship Id="rId9"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8" Type="http://schemas.openxmlformats.org/officeDocument/2006/relationships/hyperlink" Target="https://usda.library.cornell.edu/concern/publications/c821gj76b" TargetMode="External"/><Relationship Id="rId13" Type="http://schemas.openxmlformats.org/officeDocument/2006/relationships/comments" Target="../comments11.xml"/><Relationship Id="rId3" Type="http://schemas.openxmlformats.org/officeDocument/2006/relationships/hyperlink" Target="http://usda.mannlib.cornell.edu/MannUsda/viewDocumentInfo.do;jsessionid=F154BA78C7C50C021C8CA924EDB72FD5?documentID=1002" TargetMode="External"/><Relationship Id="rId7" Type="http://schemas.openxmlformats.org/officeDocument/2006/relationships/hyperlink" Target="http://www.ams.usda.gov/mnreports/gx_gr117.txt" TargetMode="External"/><Relationship Id="rId12" Type="http://schemas.openxmlformats.org/officeDocument/2006/relationships/ctrlProp" Target="../ctrlProps/ctrlProp23.xml"/><Relationship Id="rId2" Type="http://schemas.openxmlformats.org/officeDocument/2006/relationships/hyperlink" Target="http://usda.mannlib.cornell.edu/MannUsda/viewDocumentInfo.do;jsessionid=F154BA78C7C50C021C8CA924EDB72FD5?documentID=1002" TargetMode="External"/><Relationship Id="rId1" Type="http://schemas.openxmlformats.org/officeDocument/2006/relationships/hyperlink" Target="http://usda.mannlib.cornell.edu/MannUsda/viewDocumentInfo.do;jsessionid=F154BA78C7C50C021C8CA924EDB72FD5?documentID=1002" TargetMode="External"/><Relationship Id="rId6" Type="http://schemas.openxmlformats.org/officeDocument/2006/relationships/hyperlink" Target="https://usda.library.cornell.edu/concern/publications/c821gj76b" TargetMode="External"/><Relationship Id="rId11" Type="http://schemas.openxmlformats.org/officeDocument/2006/relationships/ctrlProp" Target="../ctrlProps/ctrlProp22.xml"/><Relationship Id="rId5" Type="http://schemas.openxmlformats.org/officeDocument/2006/relationships/hyperlink" Target="https://usda.library.cornell.edu/concern/publications/c821gj76b" TargetMode="External"/><Relationship Id="rId10" Type="http://schemas.openxmlformats.org/officeDocument/2006/relationships/vmlDrawing" Target="../drawings/vmlDrawing12.vml"/><Relationship Id="rId4" Type="http://schemas.openxmlformats.org/officeDocument/2006/relationships/hyperlink" Target="http://www.ams.usda.gov/mnreports/gx_gr117.txt" TargetMode="External"/><Relationship Id="rId9"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8" Type="http://schemas.openxmlformats.org/officeDocument/2006/relationships/hyperlink" Target="https://usda.library.cornell.edu/concern/publications/c821gj76b" TargetMode="External"/><Relationship Id="rId13" Type="http://schemas.openxmlformats.org/officeDocument/2006/relationships/comments" Target="../comments12.xml"/><Relationship Id="rId3" Type="http://schemas.openxmlformats.org/officeDocument/2006/relationships/hyperlink" Target="http://usda.mannlib.cornell.edu/MannUsda/viewDocumentInfo.do;jsessionid=F154BA78C7C50C021C8CA924EDB72FD5?documentID=1002" TargetMode="External"/><Relationship Id="rId7" Type="http://schemas.openxmlformats.org/officeDocument/2006/relationships/hyperlink" Target="http://www.ams.usda.gov/mnreports/gx_gr117.txt" TargetMode="External"/><Relationship Id="rId12" Type="http://schemas.openxmlformats.org/officeDocument/2006/relationships/ctrlProp" Target="../ctrlProps/ctrlProp25.xml"/><Relationship Id="rId2" Type="http://schemas.openxmlformats.org/officeDocument/2006/relationships/hyperlink" Target="http://usda.mannlib.cornell.edu/MannUsda/viewDocumentInfo.do;jsessionid=F154BA78C7C50C021C8CA924EDB72FD5?documentID=1002" TargetMode="External"/><Relationship Id="rId1" Type="http://schemas.openxmlformats.org/officeDocument/2006/relationships/hyperlink" Target="http://usda.mannlib.cornell.edu/MannUsda/viewDocumentInfo.do;jsessionid=F154BA78C7C50C021C8CA924EDB72FD5?documentID=1002" TargetMode="External"/><Relationship Id="rId6" Type="http://schemas.openxmlformats.org/officeDocument/2006/relationships/hyperlink" Target="https://usda.library.cornell.edu/concern/publications/c821gj76b" TargetMode="External"/><Relationship Id="rId11" Type="http://schemas.openxmlformats.org/officeDocument/2006/relationships/ctrlProp" Target="../ctrlProps/ctrlProp24.xml"/><Relationship Id="rId5" Type="http://schemas.openxmlformats.org/officeDocument/2006/relationships/hyperlink" Target="https://usda.library.cornell.edu/concern/publications/c821gj76b" TargetMode="External"/><Relationship Id="rId10" Type="http://schemas.openxmlformats.org/officeDocument/2006/relationships/vmlDrawing" Target="../drawings/vmlDrawing13.vml"/><Relationship Id="rId4" Type="http://schemas.openxmlformats.org/officeDocument/2006/relationships/hyperlink" Target="http://www.ams.usda.gov/mnreports/gx_gr117.txt" TargetMode="External"/><Relationship Id="rId9"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8" Type="http://schemas.openxmlformats.org/officeDocument/2006/relationships/hyperlink" Target="https://usda.library.cornell.edu/concern/publications/c821gj76b" TargetMode="External"/><Relationship Id="rId13" Type="http://schemas.openxmlformats.org/officeDocument/2006/relationships/comments" Target="../comments13.xml"/><Relationship Id="rId3" Type="http://schemas.openxmlformats.org/officeDocument/2006/relationships/hyperlink" Target="http://usda.mannlib.cornell.edu/MannUsda/viewDocumentInfo.do;jsessionid=F154BA78C7C50C021C8CA924EDB72FD5?documentID=1002" TargetMode="External"/><Relationship Id="rId7" Type="http://schemas.openxmlformats.org/officeDocument/2006/relationships/hyperlink" Target="http://www.ams.usda.gov/mnreports/gx_gr117.txt" TargetMode="External"/><Relationship Id="rId12" Type="http://schemas.openxmlformats.org/officeDocument/2006/relationships/ctrlProp" Target="../ctrlProps/ctrlProp27.xml"/><Relationship Id="rId2" Type="http://schemas.openxmlformats.org/officeDocument/2006/relationships/hyperlink" Target="http://usda.mannlib.cornell.edu/MannUsda/viewDocumentInfo.do;jsessionid=F154BA78C7C50C021C8CA924EDB72FD5?documentID=1002" TargetMode="External"/><Relationship Id="rId1" Type="http://schemas.openxmlformats.org/officeDocument/2006/relationships/hyperlink" Target="http://usda.mannlib.cornell.edu/MannUsda/viewDocumentInfo.do;jsessionid=F154BA78C7C50C021C8CA924EDB72FD5?documentID=1002" TargetMode="External"/><Relationship Id="rId6" Type="http://schemas.openxmlformats.org/officeDocument/2006/relationships/hyperlink" Target="https://usda.library.cornell.edu/concern/publications/c821gj76b" TargetMode="External"/><Relationship Id="rId11" Type="http://schemas.openxmlformats.org/officeDocument/2006/relationships/ctrlProp" Target="../ctrlProps/ctrlProp26.xml"/><Relationship Id="rId5" Type="http://schemas.openxmlformats.org/officeDocument/2006/relationships/hyperlink" Target="https://usda.library.cornell.edu/concern/publications/c821gj76b" TargetMode="External"/><Relationship Id="rId10" Type="http://schemas.openxmlformats.org/officeDocument/2006/relationships/vmlDrawing" Target="../drawings/vmlDrawing14.vml"/><Relationship Id="rId4" Type="http://schemas.openxmlformats.org/officeDocument/2006/relationships/hyperlink" Target="http://www.ams.usda.gov/mnreports/gx_gr117.txt" TargetMode="External"/><Relationship Id="rId9"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8" Type="http://schemas.openxmlformats.org/officeDocument/2006/relationships/hyperlink" Target="https://usda.library.cornell.edu/concern/publications/c821gj76b" TargetMode="External"/><Relationship Id="rId13" Type="http://schemas.openxmlformats.org/officeDocument/2006/relationships/comments" Target="../comments14.xml"/><Relationship Id="rId3" Type="http://schemas.openxmlformats.org/officeDocument/2006/relationships/hyperlink" Target="http://usda.mannlib.cornell.edu/MannUsda/viewDocumentInfo.do;jsessionid=F154BA78C7C50C021C8CA924EDB72FD5?documentID=1002" TargetMode="External"/><Relationship Id="rId7" Type="http://schemas.openxmlformats.org/officeDocument/2006/relationships/hyperlink" Target="http://www.ams.usda.gov/mnreports/gx_gr117.txt" TargetMode="External"/><Relationship Id="rId12" Type="http://schemas.openxmlformats.org/officeDocument/2006/relationships/ctrlProp" Target="../ctrlProps/ctrlProp29.xml"/><Relationship Id="rId2" Type="http://schemas.openxmlformats.org/officeDocument/2006/relationships/hyperlink" Target="http://usda.mannlib.cornell.edu/MannUsda/viewDocumentInfo.do;jsessionid=F154BA78C7C50C021C8CA924EDB72FD5?documentID=1002" TargetMode="External"/><Relationship Id="rId1" Type="http://schemas.openxmlformats.org/officeDocument/2006/relationships/hyperlink" Target="http://usda.mannlib.cornell.edu/MannUsda/viewDocumentInfo.do;jsessionid=F154BA78C7C50C021C8CA924EDB72FD5?documentID=1002" TargetMode="External"/><Relationship Id="rId6" Type="http://schemas.openxmlformats.org/officeDocument/2006/relationships/hyperlink" Target="https://usda.library.cornell.edu/concern/publications/c821gj76b" TargetMode="External"/><Relationship Id="rId11" Type="http://schemas.openxmlformats.org/officeDocument/2006/relationships/ctrlProp" Target="../ctrlProps/ctrlProp28.xml"/><Relationship Id="rId5" Type="http://schemas.openxmlformats.org/officeDocument/2006/relationships/hyperlink" Target="https://usda.library.cornell.edu/concern/publications/c821gj76b" TargetMode="External"/><Relationship Id="rId10" Type="http://schemas.openxmlformats.org/officeDocument/2006/relationships/vmlDrawing" Target="../drawings/vmlDrawing15.vml"/><Relationship Id="rId4" Type="http://schemas.openxmlformats.org/officeDocument/2006/relationships/hyperlink" Target="http://www.ams.usda.gov/mnreports/gx_gr117.txt" TargetMode="External"/><Relationship Id="rId9"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8" Type="http://schemas.openxmlformats.org/officeDocument/2006/relationships/hyperlink" Target="https://usda.library.cornell.edu/concern/publications/c821gj76b" TargetMode="External"/><Relationship Id="rId13" Type="http://schemas.openxmlformats.org/officeDocument/2006/relationships/comments" Target="../comments15.xml"/><Relationship Id="rId3" Type="http://schemas.openxmlformats.org/officeDocument/2006/relationships/hyperlink" Target="http://usda.mannlib.cornell.edu/MannUsda/viewDocumentInfo.do;jsessionid=F154BA78C7C50C021C8CA924EDB72FD5?documentID=1002" TargetMode="External"/><Relationship Id="rId7" Type="http://schemas.openxmlformats.org/officeDocument/2006/relationships/hyperlink" Target="http://www.ams.usda.gov/mnreports/gx_gr117.txt" TargetMode="External"/><Relationship Id="rId12" Type="http://schemas.openxmlformats.org/officeDocument/2006/relationships/ctrlProp" Target="../ctrlProps/ctrlProp31.xml"/><Relationship Id="rId2" Type="http://schemas.openxmlformats.org/officeDocument/2006/relationships/hyperlink" Target="http://usda.mannlib.cornell.edu/MannUsda/viewDocumentInfo.do;jsessionid=F154BA78C7C50C021C8CA924EDB72FD5?documentID=1002" TargetMode="External"/><Relationship Id="rId1" Type="http://schemas.openxmlformats.org/officeDocument/2006/relationships/hyperlink" Target="http://usda.mannlib.cornell.edu/MannUsda/viewDocumentInfo.do;jsessionid=F154BA78C7C50C021C8CA924EDB72FD5?documentID=1002" TargetMode="External"/><Relationship Id="rId6" Type="http://schemas.openxmlformats.org/officeDocument/2006/relationships/hyperlink" Target="https://usda.library.cornell.edu/concern/publications/c821gj76b" TargetMode="External"/><Relationship Id="rId11" Type="http://schemas.openxmlformats.org/officeDocument/2006/relationships/ctrlProp" Target="../ctrlProps/ctrlProp30.xml"/><Relationship Id="rId5" Type="http://schemas.openxmlformats.org/officeDocument/2006/relationships/hyperlink" Target="https://usda.library.cornell.edu/concern/publications/c821gj76b" TargetMode="External"/><Relationship Id="rId10" Type="http://schemas.openxmlformats.org/officeDocument/2006/relationships/vmlDrawing" Target="../drawings/vmlDrawing16.vml"/><Relationship Id="rId4" Type="http://schemas.openxmlformats.org/officeDocument/2006/relationships/hyperlink" Target="http://www.ams.usda.gov/mnreports/gx_gr117.txt" TargetMode="External"/><Relationship Id="rId9"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8" Type="http://schemas.openxmlformats.org/officeDocument/2006/relationships/hyperlink" Target="https://usda.library.cornell.edu/concern/publications/c821gj76b" TargetMode="External"/><Relationship Id="rId13" Type="http://schemas.openxmlformats.org/officeDocument/2006/relationships/comments" Target="../comments16.xml"/><Relationship Id="rId3" Type="http://schemas.openxmlformats.org/officeDocument/2006/relationships/hyperlink" Target="http://usda.mannlib.cornell.edu/MannUsda/viewDocumentInfo.do;jsessionid=F154BA78C7C50C021C8CA924EDB72FD5?documentID=1002" TargetMode="External"/><Relationship Id="rId7" Type="http://schemas.openxmlformats.org/officeDocument/2006/relationships/hyperlink" Target="http://www.ams.usda.gov/mnreports/gx_gr117.txt" TargetMode="External"/><Relationship Id="rId12" Type="http://schemas.openxmlformats.org/officeDocument/2006/relationships/ctrlProp" Target="../ctrlProps/ctrlProp33.xml"/><Relationship Id="rId2" Type="http://schemas.openxmlformats.org/officeDocument/2006/relationships/hyperlink" Target="http://usda.mannlib.cornell.edu/MannUsda/viewDocumentInfo.do;jsessionid=F154BA78C7C50C021C8CA924EDB72FD5?documentID=1002" TargetMode="External"/><Relationship Id="rId1" Type="http://schemas.openxmlformats.org/officeDocument/2006/relationships/hyperlink" Target="http://usda.mannlib.cornell.edu/MannUsda/viewDocumentInfo.do;jsessionid=F154BA78C7C50C021C8CA924EDB72FD5?documentID=1002" TargetMode="External"/><Relationship Id="rId6" Type="http://schemas.openxmlformats.org/officeDocument/2006/relationships/hyperlink" Target="https://usda.library.cornell.edu/concern/publications/c821gj76b" TargetMode="External"/><Relationship Id="rId11" Type="http://schemas.openxmlformats.org/officeDocument/2006/relationships/ctrlProp" Target="../ctrlProps/ctrlProp32.xml"/><Relationship Id="rId5" Type="http://schemas.openxmlformats.org/officeDocument/2006/relationships/hyperlink" Target="https://usda.library.cornell.edu/concern/publications/c821gj76b" TargetMode="External"/><Relationship Id="rId10" Type="http://schemas.openxmlformats.org/officeDocument/2006/relationships/vmlDrawing" Target="../drawings/vmlDrawing17.vml"/><Relationship Id="rId4" Type="http://schemas.openxmlformats.org/officeDocument/2006/relationships/hyperlink" Target="http://www.ams.usda.gov/mnreports/gx_gr117.txt" TargetMode="External"/><Relationship Id="rId9"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8" Type="http://schemas.openxmlformats.org/officeDocument/2006/relationships/hyperlink" Target="https://usda.library.cornell.edu/concern/publications/c821gj76b" TargetMode="External"/><Relationship Id="rId13" Type="http://schemas.openxmlformats.org/officeDocument/2006/relationships/comments" Target="../comments17.xml"/><Relationship Id="rId3" Type="http://schemas.openxmlformats.org/officeDocument/2006/relationships/hyperlink" Target="http://usda.mannlib.cornell.edu/MannUsda/viewDocumentInfo.do;jsessionid=F154BA78C7C50C021C8CA924EDB72FD5?documentID=1002" TargetMode="External"/><Relationship Id="rId7" Type="http://schemas.openxmlformats.org/officeDocument/2006/relationships/hyperlink" Target="http://www.ams.usda.gov/mnreports/gx_gr117.txt" TargetMode="External"/><Relationship Id="rId12" Type="http://schemas.openxmlformats.org/officeDocument/2006/relationships/ctrlProp" Target="../ctrlProps/ctrlProp35.xml"/><Relationship Id="rId2" Type="http://schemas.openxmlformats.org/officeDocument/2006/relationships/hyperlink" Target="http://usda.mannlib.cornell.edu/MannUsda/viewDocumentInfo.do;jsessionid=F154BA78C7C50C021C8CA924EDB72FD5?documentID=1002" TargetMode="External"/><Relationship Id="rId1" Type="http://schemas.openxmlformats.org/officeDocument/2006/relationships/hyperlink" Target="http://usda.mannlib.cornell.edu/MannUsda/viewDocumentInfo.do;jsessionid=F154BA78C7C50C021C8CA924EDB72FD5?documentID=1002" TargetMode="External"/><Relationship Id="rId6" Type="http://schemas.openxmlformats.org/officeDocument/2006/relationships/hyperlink" Target="https://usda.library.cornell.edu/concern/publications/c821gj76b" TargetMode="External"/><Relationship Id="rId11" Type="http://schemas.openxmlformats.org/officeDocument/2006/relationships/ctrlProp" Target="../ctrlProps/ctrlProp34.xml"/><Relationship Id="rId5" Type="http://schemas.openxmlformats.org/officeDocument/2006/relationships/hyperlink" Target="https://usda.library.cornell.edu/concern/publications/c821gj76b" TargetMode="External"/><Relationship Id="rId10" Type="http://schemas.openxmlformats.org/officeDocument/2006/relationships/vmlDrawing" Target="../drawings/vmlDrawing18.vml"/><Relationship Id="rId4" Type="http://schemas.openxmlformats.org/officeDocument/2006/relationships/hyperlink" Target="http://www.ams.usda.gov/mnreports/gx_gr117.txt" TargetMode="External"/><Relationship Id="rId9"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8" Type="http://schemas.openxmlformats.org/officeDocument/2006/relationships/hyperlink" Target="https://usda.library.cornell.edu/concern/publications/c821gj76b" TargetMode="External"/><Relationship Id="rId13" Type="http://schemas.openxmlformats.org/officeDocument/2006/relationships/comments" Target="../comments18.xml"/><Relationship Id="rId3" Type="http://schemas.openxmlformats.org/officeDocument/2006/relationships/hyperlink" Target="http://usda.mannlib.cornell.edu/MannUsda/viewDocumentInfo.do;jsessionid=F154BA78C7C50C021C8CA924EDB72FD5?documentID=1002" TargetMode="External"/><Relationship Id="rId7" Type="http://schemas.openxmlformats.org/officeDocument/2006/relationships/hyperlink" Target="http://www.ams.usda.gov/mnreports/gx_gr117.txt" TargetMode="External"/><Relationship Id="rId12" Type="http://schemas.openxmlformats.org/officeDocument/2006/relationships/ctrlProp" Target="../ctrlProps/ctrlProp37.xml"/><Relationship Id="rId2" Type="http://schemas.openxmlformats.org/officeDocument/2006/relationships/hyperlink" Target="http://usda.mannlib.cornell.edu/MannUsda/viewDocumentInfo.do;jsessionid=F154BA78C7C50C021C8CA924EDB72FD5?documentID=1002" TargetMode="External"/><Relationship Id="rId1" Type="http://schemas.openxmlformats.org/officeDocument/2006/relationships/hyperlink" Target="http://usda.mannlib.cornell.edu/MannUsda/viewDocumentInfo.do;jsessionid=F154BA78C7C50C021C8CA924EDB72FD5?documentID=1002" TargetMode="External"/><Relationship Id="rId6" Type="http://schemas.openxmlformats.org/officeDocument/2006/relationships/hyperlink" Target="https://usda.library.cornell.edu/concern/publications/c821gj76b" TargetMode="External"/><Relationship Id="rId11" Type="http://schemas.openxmlformats.org/officeDocument/2006/relationships/ctrlProp" Target="../ctrlProps/ctrlProp36.xml"/><Relationship Id="rId5" Type="http://schemas.openxmlformats.org/officeDocument/2006/relationships/hyperlink" Target="https://usda.library.cornell.edu/concern/publications/c821gj76b" TargetMode="External"/><Relationship Id="rId10" Type="http://schemas.openxmlformats.org/officeDocument/2006/relationships/vmlDrawing" Target="../drawings/vmlDrawing19.vml"/><Relationship Id="rId4" Type="http://schemas.openxmlformats.org/officeDocument/2006/relationships/hyperlink" Target="http://www.ams.usda.gov/mnreports/gx_gr117.txt" TargetMode="External"/><Relationship Id="rId9" Type="http://schemas.openxmlformats.org/officeDocument/2006/relationships/drawing" Target="../drawings/drawing1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B5:N45"/>
  <sheetViews>
    <sheetView showGridLines="0" showRowColHeaders="0" tabSelected="1" workbookViewId="0">
      <selection activeCell="G59" sqref="G59"/>
    </sheetView>
  </sheetViews>
  <sheetFormatPr defaultRowHeight="14.5" x14ac:dyDescent="0.35"/>
  <sheetData>
    <row r="5" spans="2:14" ht="31" x14ac:dyDescent="0.7">
      <c r="B5" s="46" t="s">
        <v>64</v>
      </c>
      <c r="C5" s="46"/>
      <c r="D5" s="46"/>
      <c r="E5" s="46"/>
      <c r="F5" s="46"/>
      <c r="G5" s="46"/>
      <c r="H5" s="46"/>
      <c r="I5" s="46"/>
      <c r="J5" s="46"/>
      <c r="K5" s="46"/>
      <c r="L5" s="46"/>
      <c r="M5" s="46"/>
      <c r="N5" s="47"/>
    </row>
    <row r="6" spans="2:14" ht="18.5" x14ac:dyDescent="0.45">
      <c r="B6" s="44" t="s">
        <v>69</v>
      </c>
      <c r="C6" s="44"/>
      <c r="D6" s="44"/>
      <c r="E6" s="44"/>
      <c r="F6" s="44"/>
      <c r="G6" s="44"/>
      <c r="H6" s="44"/>
      <c r="I6" s="44"/>
      <c r="J6" s="44"/>
      <c r="K6" s="44"/>
      <c r="L6" s="44"/>
      <c r="M6" s="44"/>
    </row>
    <row r="7" spans="2:14" ht="18.5" x14ac:dyDescent="0.45">
      <c r="B7" s="44" t="s">
        <v>51</v>
      </c>
      <c r="C7" s="45"/>
      <c r="D7" s="45"/>
      <c r="E7" s="45"/>
      <c r="F7" s="45"/>
      <c r="G7" s="45"/>
      <c r="H7" s="1"/>
      <c r="I7" s="44" t="s">
        <v>39</v>
      </c>
      <c r="J7" s="45"/>
      <c r="K7" s="45"/>
      <c r="L7" s="45"/>
      <c r="M7" s="45"/>
      <c r="N7" s="45"/>
    </row>
    <row r="8" spans="2:14" ht="18.5" x14ac:dyDescent="0.45">
      <c r="B8" s="44" t="s">
        <v>76</v>
      </c>
      <c r="C8" s="45"/>
      <c r="D8" s="45"/>
      <c r="E8" s="45"/>
      <c r="F8" s="45"/>
      <c r="G8" s="45"/>
      <c r="H8" s="1"/>
      <c r="I8" s="44" t="s">
        <v>75</v>
      </c>
      <c r="J8" s="45"/>
      <c r="K8" s="45"/>
      <c r="L8" s="45"/>
      <c r="M8" s="45"/>
      <c r="N8" s="45"/>
    </row>
    <row r="9" spans="2:14" ht="18.5" x14ac:dyDescent="0.45">
      <c r="B9" s="44" t="s">
        <v>52</v>
      </c>
      <c r="C9" s="45"/>
      <c r="D9" s="45"/>
      <c r="E9" s="45"/>
      <c r="F9" s="45"/>
      <c r="G9" s="45"/>
      <c r="H9" s="1"/>
      <c r="I9" s="44" t="s">
        <v>54</v>
      </c>
      <c r="J9" s="45"/>
      <c r="K9" s="45"/>
      <c r="L9" s="45"/>
      <c r="M9" s="45"/>
      <c r="N9" s="45"/>
    </row>
    <row r="10" spans="2:14" x14ac:dyDescent="0.35">
      <c r="H10" s="1"/>
    </row>
    <row r="12" spans="2:14" ht="18.5" x14ac:dyDescent="0.45">
      <c r="E12" s="44" t="s">
        <v>38</v>
      </c>
      <c r="F12" s="45"/>
      <c r="G12" s="45"/>
      <c r="H12" s="45"/>
      <c r="I12" s="45"/>
      <c r="J12" s="45"/>
    </row>
    <row r="13" spans="2:14" ht="18.5" x14ac:dyDescent="0.45">
      <c r="E13" s="44" t="s">
        <v>53</v>
      </c>
      <c r="F13" s="45"/>
      <c r="G13" s="45"/>
      <c r="H13" s="45"/>
      <c r="I13" s="45"/>
      <c r="J13" s="45"/>
    </row>
    <row r="43" spans="2:14" x14ac:dyDescent="0.35">
      <c r="B43" s="43" t="s">
        <v>40</v>
      </c>
      <c r="C43" s="43"/>
      <c r="D43" s="43"/>
      <c r="E43" s="43"/>
      <c r="F43" s="43"/>
      <c r="G43" s="43"/>
      <c r="H43" s="43"/>
      <c r="I43" s="43"/>
      <c r="J43" s="43"/>
      <c r="K43" s="43"/>
      <c r="L43" s="43"/>
      <c r="M43" s="43"/>
      <c r="N43" s="43"/>
    </row>
    <row r="44" spans="2:14" x14ac:dyDescent="0.35">
      <c r="B44" s="43" t="s">
        <v>41</v>
      </c>
      <c r="C44" s="43"/>
      <c r="D44" s="43"/>
      <c r="E44" s="43"/>
      <c r="F44" s="43"/>
      <c r="G44" s="43"/>
      <c r="H44" s="43"/>
      <c r="I44" s="43"/>
      <c r="J44" s="43"/>
      <c r="K44" s="43"/>
      <c r="L44" s="43"/>
      <c r="M44" s="43"/>
      <c r="N44" s="43"/>
    </row>
    <row r="45" spans="2:14" x14ac:dyDescent="0.35">
      <c r="B45" s="43" t="s">
        <v>42</v>
      </c>
      <c r="C45" s="43"/>
      <c r="D45" s="43"/>
      <c r="E45" s="43"/>
      <c r="F45" s="43"/>
      <c r="G45" s="43"/>
      <c r="H45" s="43"/>
      <c r="I45" s="43"/>
      <c r="J45" s="43"/>
      <c r="K45" s="43"/>
      <c r="L45" s="43"/>
      <c r="M45" s="43"/>
      <c r="N45" s="43"/>
    </row>
  </sheetData>
  <sheetProtection algorithmName="SHA-512" hashValue="hedFZ5QVPddNN+xEZ5vrKq0Ms6YbkixBnfMmNEWXUuJMqPazzutbnyT4zzTEUg+ilSKpmDGrhAEfzWD39LwNBQ==" saltValue="ScFWfHi/3wl/1hpTmieXxw==" spinCount="100000" sheet="1" objects="1" scenarios="1"/>
  <mergeCells count="13">
    <mergeCell ref="B5:N5"/>
    <mergeCell ref="B6:M6"/>
    <mergeCell ref="E12:J12"/>
    <mergeCell ref="I7:N7"/>
    <mergeCell ref="E13:J13"/>
    <mergeCell ref="I8:N8"/>
    <mergeCell ref="B7:G7"/>
    <mergeCell ref="B8:G8"/>
    <mergeCell ref="B44:N44"/>
    <mergeCell ref="B45:N45"/>
    <mergeCell ref="I9:N9"/>
    <mergeCell ref="B43:N43"/>
    <mergeCell ref="B9:G9"/>
  </mergeCells>
  <pageMargins left="0.7" right="0.7" top="0.75" bottom="0.75" header="0.3" footer="0.3"/>
  <pageSetup scale="7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41" r:id="rId4" name="Button 1">
              <controlPr defaultSize="0" print="0" autoFill="0" autoPict="0" macro="[0]!Goto2026">
                <anchor moveWithCells="1" sizeWithCells="1">
                  <from>
                    <xdr:col>6</xdr:col>
                    <xdr:colOff>95250</xdr:colOff>
                    <xdr:row>48</xdr:row>
                    <xdr:rowOff>114300</xdr:rowOff>
                  </from>
                  <to>
                    <xdr:col>8</xdr:col>
                    <xdr:colOff>76200</xdr:colOff>
                    <xdr:row>50</xdr:row>
                    <xdr:rowOff>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A7FEB7-0DC4-4DE6-9CF2-8EE839A14197}">
  <sheetPr codeName="Sheet8"/>
  <dimension ref="A1:V71"/>
  <sheetViews>
    <sheetView topLeftCell="B1" zoomScale="104" workbookViewId="0">
      <selection activeCell="B1" sqref="B1:E1"/>
    </sheetView>
  </sheetViews>
  <sheetFormatPr defaultRowHeight="14.5" x14ac:dyDescent="0.35"/>
  <cols>
    <col min="1" max="1" width="9.7265625" bestFit="1" customWidth="1"/>
    <col min="2" max="2" width="45.81640625" bestFit="1" customWidth="1"/>
    <col min="3" max="3" width="17.453125" customWidth="1"/>
    <col min="6" max="6" width="54.453125" customWidth="1"/>
    <col min="7" max="7" width="14.54296875" customWidth="1"/>
    <col min="8" max="18" width="12.7265625" customWidth="1"/>
    <col min="19" max="19" width="5.1796875" customWidth="1"/>
    <col min="20" max="20" width="0" hidden="1" customWidth="1"/>
  </cols>
  <sheetData>
    <row r="1" spans="2:22" x14ac:dyDescent="0.35">
      <c r="B1" s="50" t="s">
        <v>43</v>
      </c>
      <c r="C1" s="45"/>
      <c r="D1" s="45"/>
      <c r="E1" s="45"/>
    </row>
    <row r="2" spans="2:22" x14ac:dyDescent="0.35">
      <c r="B2" s="51" t="s">
        <v>74</v>
      </c>
      <c r="C2" s="51"/>
      <c r="D2" s="51"/>
      <c r="E2" s="1"/>
      <c r="F2" s="48"/>
      <c r="G2" s="48"/>
      <c r="H2" s="48"/>
      <c r="I2" s="48"/>
      <c r="J2" s="48"/>
      <c r="K2" s="48"/>
      <c r="L2" s="48"/>
      <c r="M2" s="48"/>
      <c r="N2" s="48"/>
      <c r="O2" s="48"/>
      <c r="P2" s="48"/>
      <c r="Q2" s="48"/>
      <c r="R2" s="48"/>
    </row>
    <row r="3" spans="2:22" x14ac:dyDescent="0.35">
      <c r="B3" t="s">
        <v>1</v>
      </c>
      <c r="C3" s="2">
        <v>100</v>
      </c>
      <c r="F3" s="49" t="s">
        <v>2</v>
      </c>
      <c r="G3" s="49"/>
      <c r="H3" s="49"/>
      <c r="I3" s="49"/>
      <c r="J3" s="49"/>
      <c r="K3" s="49"/>
      <c r="L3" s="49"/>
      <c r="M3" s="49"/>
      <c r="N3" s="49"/>
      <c r="O3" s="49"/>
      <c r="P3" s="49"/>
      <c r="Q3" s="49"/>
      <c r="R3" s="49"/>
    </row>
    <row r="4" spans="2:22" x14ac:dyDescent="0.35">
      <c r="F4" s="40">
        <v>2026</v>
      </c>
      <c r="G4" s="3" t="s">
        <v>4</v>
      </c>
      <c r="H4" s="3" t="s">
        <v>21</v>
      </c>
      <c r="I4" s="3" t="s">
        <v>22</v>
      </c>
      <c r="J4" s="3" t="s">
        <v>23</v>
      </c>
      <c r="K4" s="3" t="s">
        <v>24</v>
      </c>
      <c r="L4" s="3" t="s">
        <v>25</v>
      </c>
      <c r="M4" s="3" t="s">
        <v>26</v>
      </c>
      <c r="N4" s="3" t="s">
        <v>27</v>
      </c>
      <c r="O4" s="3" t="s">
        <v>28</v>
      </c>
      <c r="P4" s="3" t="s">
        <v>29</v>
      </c>
      <c r="Q4" s="3" t="s">
        <v>30</v>
      </c>
      <c r="R4" s="3" t="s">
        <v>31</v>
      </c>
      <c r="S4" s="1"/>
      <c r="T4" s="27" t="s">
        <v>37</v>
      </c>
      <c r="V4" s="1"/>
    </row>
    <row r="5" spans="2:22" x14ac:dyDescent="0.35">
      <c r="B5" t="s">
        <v>5</v>
      </c>
      <c r="F5" s="27" t="s">
        <v>37</v>
      </c>
      <c r="S5" s="22"/>
      <c r="T5" s="6" t="s">
        <v>7</v>
      </c>
    </row>
    <row r="6" spans="2:22" x14ac:dyDescent="0.35">
      <c r="B6">
        <v>2023</v>
      </c>
      <c r="C6" s="35"/>
      <c r="D6" t="s">
        <v>8</v>
      </c>
      <c r="F6" s="6" t="s">
        <v>47</v>
      </c>
      <c r="G6" s="25">
        <v>17.5</v>
      </c>
      <c r="H6" s="25">
        <v>18.3</v>
      </c>
      <c r="I6" s="25">
        <v>19.7</v>
      </c>
      <c r="J6" s="25">
        <v>20.8</v>
      </c>
      <c r="K6" s="25">
        <v>21.3</v>
      </c>
      <c r="L6" s="25"/>
      <c r="M6" s="25"/>
      <c r="N6" s="25"/>
      <c r="O6" s="25"/>
      <c r="P6" s="25"/>
      <c r="Q6" s="25"/>
      <c r="R6" s="25"/>
      <c r="S6" s="22"/>
    </row>
    <row r="7" spans="2:22" x14ac:dyDescent="0.35">
      <c r="B7">
        <v>2024</v>
      </c>
      <c r="C7" s="36"/>
      <c r="D7" t="s">
        <v>8</v>
      </c>
      <c r="F7" t="s">
        <v>9</v>
      </c>
      <c r="G7" s="39"/>
      <c r="H7" s="39"/>
      <c r="I7" s="39"/>
      <c r="J7" s="39"/>
      <c r="K7" s="39"/>
      <c r="L7" s="39"/>
      <c r="M7" s="39"/>
      <c r="N7" s="39"/>
      <c r="O7" s="39"/>
      <c r="P7" s="39"/>
      <c r="Q7" s="39"/>
      <c r="R7" s="39"/>
      <c r="S7" s="22"/>
      <c r="T7" s="6" t="s">
        <v>7</v>
      </c>
    </row>
    <row r="8" spans="2:22" x14ac:dyDescent="0.35">
      <c r="B8">
        <v>2025</v>
      </c>
      <c r="C8" s="36"/>
      <c r="D8" t="s">
        <v>8</v>
      </c>
      <c r="F8" s="6" t="s">
        <v>48</v>
      </c>
      <c r="G8" s="25">
        <v>4.0999999999999996</v>
      </c>
      <c r="H8" s="25">
        <v>4.1100000000000003</v>
      </c>
      <c r="I8" s="25">
        <v>4.2699999999999996</v>
      </c>
      <c r="J8" s="25">
        <v>4.3099999999999996</v>
      </c>
      <c r="K8" s="25">
        <v>4.4800000000000004</v>
      </c>
      <c r="L8" s="25"/>
      <c r="M8" s="25"/>
      <c r="N8" s="25"/>
      <c r="O8" s="25"/>
      <c r="P8" s="25"/>
      <c r="Q8" s="25"/>
      <c r="R8" s="25"/>
      <c r="S8" s="22"/>
      <c r="T8" s="26" t="s">
        <v>36</v>
      </c>
    </row>
    <row r="9" spans="2:22" x14ac:dyDescent="0.35">
      <c r="C9" s="7"/>
      <c r="F9" s="6" t="s">
        <v>49</v>
      </c>
      <c r="G9" s="25">
        <v>299.25</v>
      </c>
      <c r="H9" s="25">
        <v>312.38</v>
      </c>
      <c r="I9" s="25">
        <v>326.14999999999998</v>
      </c>
      <c r="J9" s="25">
        <v>330.28</v>
      </c>
      <c r="K9" s="25">
        <v>338.72</v>
      </c>
      <c r="L9" s="25"/>
      <c r="M9" s="25"/>
      <c r="N9" s="25"/>
      <c r="O9" s="25"/>
      <c r="P9" s="25"/>
      <c r="Q9" s="25"/>
      <c r="R9" s="25"/>
      <c r="S9" s="22"/>
      <c r="T9" s="6" t="s">
        <v>7</v>
      </c>
    </row>
    <row r="10" spans="2:22" x14ac:dyDescent="0.35">
      <c r="B10" t="s">
        <v>10</v>
      </c>
      <c r="C10" s="7">
        <f>MAX(C6:C8)</f>
        <v>0</v>
      </c>
      <c r="D10" t="s">
        <v>8</v>
      </c>
      <c r="F10" s="6" t="s">
        <v>50</v>
      </c>
      <c r="G10" s="25">
        <v>226</v>
      </c>
      <c r="H10" s="25">
        <v>229</v>
      </c>
      <c r="I10" s="25">
        <v>230</v>
      </c>
      <c r="J10" s="25">
        <v>234</v>
      </c>
      <c r="K10" s="25">
        <v>247</v>
      </c>
      <c r="L10" s="25"/>
      <c r="M10" s="25"/>
      <c r="N10" s="25"/>
      <c r="O10" s="25"/>
      <c r="P10" s="25"/>
      <c r="Q10" s="25"/>
      <c r="R10" s="25"/>
    </row>
    <row r="11" spans="2:22" x14ac:dyDescent="0.35">
      <c r="C11" s="7">
        <f>C10/100</f>
        <v>0</v>
      </c>
      <c r="D11" t="s">
        <v>11</v>
      </c>
      <c r="F11" t="s">
        <v>3</v>
      </c>
      <c r="G11" s="5">
        <f t="shared" ref="G11:R11" si="0">IFERROR((G6),"")</f>
        <v>17.5</v>
      </c>
      <c r="H11" s="5">
        <f t="shared" si="0"/>
        <v>18.3</v>
      </c>
      <c r="I11" s="5">
        <f t="shared" si="0"/>
        <v>19.7</v>
      </c>
      <c r="J11" s="5">
        <f t="shared" si="0"/>
        <v>20.8</v>
      </c>
      <c r="K11" s="5">
        <f t="shared" si="0"/>
        <v>21.3</v>
      </c>
      <c r="L11" s="5">
        <f t="shared" si="0"/>
        <v>0</v>
      </c>
      <c r="M11" s="5">
        <f t="shared" si="0"/>
        <v>0</v>
      </c>
      <c r="N11" s="5">
        <f t="shared" si="0"/>
        <v>0</v>
      </c>
      <c r="O11" s="5">
        <f t="shared" si="0"/>
        <v>0</v>
      </c>
      <c r="P11" s="5">
        <f t="shared" si="0"/>
        <v>0</v>
      </c>
      <c r="Q11" s="5">
        <f t="shared" si="0"/>
        <v>0</v>
      </c>
      <c r="R11" s="5">
        <f t="shared" si="0"/>
        <v>0</v>
      </c>
    </row>
    <row r="12" spans="2:22" x14ac:dyDescent="0.35">
      <c r="G12" s="5"/>
      <c r="H12" s="5"/>
      <c r="I12" s="5"/>
      <c r="J12" s="5"/>
      <c r="K12" s="5"/>
      <c r="L12" s="5"/>
      <c r="M12" s="5"/>
      <c r="N12" s="5"/>
      <c r="O12" s="5"/>
      <c r="P12" s="5"/>
      <c r="Q12" s="5"/>
      <c r="R12" s="5"/>
    </row>
    <row r="13" spans="2:22" x14ac:dyDescent="0.35">
      <c r="B13" t="s">
        <v>77</v>
      </c>
      <c r="C13" s="37">
        <v>9.5</v>
      </c>
      <c r="D13" s="4" t="s">
        <v>6</v>
      </c>
      <c r="F13" t="s">
        <v>9</v>
      </c>
      <c r="G13" s="5"/>
      <c r="H13" s="5"/>
      <c r="I13" s="5"/>
      <c r="J13" s="5"/>
      <c r="K13" s="5"/>
      <c r="L13" s="5"/>
      <c r="M13" s="5"/>
      <c r="N13" s="5"/>
      <c r="O13" s="5"/>
      <c r="P13" s="5"/>
      <c r="Q13" s="5"/>
      <c r="R13" s="5"/>
    </row>
    <row r="14" spans="2:22" x14ac:dyDescent="0.35">
      <c r="B14" t="s">
        <v>78</v>
      </c>
      <c r="C14" s="37">
        <v>8</v>
      </c>
      <c r="D14" s="4" t="s">
        <v>6</v>
      </c>
      <c r="E14" s="4"/>
      <c r="F14" t="s">
        <v>34</v>
      </c>
      <c r="G14" s="22">
        <f t="shared" ref="G14:R14" si="1">IFERROR((G8)*1.0728,"")</f>
        <v>4.3984799999999993</v>
      </c>
      <c r="H14" s="22">
        <f t="shared" si="1"/>
        <v>4.4092080000000005</v>
      </c>
      <c r="I14" s="22">
        <f t="shared" si="1"/>
        <v>4.5808559999999998</v>
      </c>
      <c r="J14" s="22">
        <f t="shared" si="1"/>
        <v>4.6237679999999992</v>
      </c>
      <c r="K14" s="22">
        <f t="shared" si="1"/>
        <v>4.8061440000000006</v>
      </c>
      <c r="L14" s="22">
        <f t="shared" si="1"/>
        <v>0</v>
      </c>
      <c r="M14" s="22">
        <f t="shared" si="1"/>
        <v>0</v>
      </c>
      <c r="N14" s="22">
        <f t="shared" si="1"/>
        <v>0</v>
      </c>
      <c r="O14" s="22">
        <f t="shared" si="1"/>
        <v>0</v>
      </c>
      <c r="P14" s="22">
        <f t="shared" si="1"/>
        <v>0</v>
      </c>
      <c r="Q14" s="22">
        <f t="shared" si="1"/>
        <v>0</v>
      </c>
      <c r="R14" s="22">
        <f t="shared" si="1"/>
        <v>0</v>
      </c>
    </row>
    <row r="15" spans="2:22" x14ac:dyDescent="0.35">
      <c r="B15" t="s">
        <v>14</v>
      </c>
      <c r="C15" s="38">
        <v>95</v>
      </c>
      <c r="D15" s="4" t="s">
        <v>15</v>
      </c>
      <c r="F15" t="s">
        <v>33</v>
      </c>
      <c r="G15" s="22">
        <f t="shared" ref="G15:R15" si="2">IFERROR((G9)*0.00735,"")</f>
        <v>2.1994875</v>
      </c>
      <c r="H15" s="22">
        <f t="shared" si="2"/>
        <v>2.2959929999999997</v>
      </c>
      <c r="I15" s="22">
        <f t="shared" si="2"/>
        <v>2.3972024999999997</v>
      </c>
      <c r="J15" s="22">
        <f t="shared" si="2"/>
        <v>2.4275579999999999</v>
      </c>
      <c r="K15" s="22">
        <f t="shared" si="2"/>
        <v>2.489592</v>
      </c>
      <c r="L15" s="22">
        <f t="shared" si="2"/>
        <v>0</v>
      </c>
      <c r="M15" s="22">
        <f t="shared" si="2"/>
        <v>0</v>
      </c>
      <c r="N15" s="22">
        <f t="shared" si="2"/>
        <v>0</v>
      </c>
      <c r="O15" s="22">
        <f t="shared" si="2"/>
        <v>0</v>
      </c>
      <c r="P15" s="22">
        <f t="shared" si="2"/>
        <v>0</v>
      </c>
      <c r="Q15" s="22">
        <f t="shared" si="2"/>
        <v>0</v>
      </c>
      <c r="R15" s="22">
        <f t="shared" si="2"/>
        <v>0</v>
      </c>
    </row>
    <row r="16" spans="2:22" x14ac:dyDescent="0.35">
      <c r="E16" s="4"/>
      <c r="F16" t="s">
        <v>32</v>
      </c>
      <c r="G16" s="23">
        <f t="shared" ref="G16:R16" si="3">IFERROR((G10)*0.0137,"")</f>
        <v>3.0962000000000001</v>
      </c>
      <c r="H16" s="23">
        <f t="shared" si="3"/>
        <v>3.1373000000000002</v>
      </c>
      <c r="I16" s="23">
        <f t="shared" si="3"/>
        <v>3.1510000000000002</v>
      </c>
      <c r="J16" s="23">
        <f t="shared" si="3"/>
        <v>3.2058</v>
      </c>
      <c r="K16" s="23">
        <f t="shared" si="3"/>
        <v>3.3839000000000001</v>
      </c>
      <c r="L16" s="23">
        <f t="shared" si="3"/>
        <v>0</v>
      </c>
      <c r="M16" s="23">
        <f t="shared" si="3"/>
        <v>0</v>
      </c>
      <c r="N16" s="23">
        <f t="shared" si="3"/>
        <v>0</v>
      </c>
      <c r="O16" s="23">
        <f t="shared" si="3"/>
        <v>0</v>
      </c>
      <c r="P16" s="23">
        <f t="shared" si="3"/>
        <v>0</v>
      </c>
      <c r="Q16" s="23">
        <f t="shared" si="3"/>
        <v>0</v>
      </c>
      <c r="R16" s="23">
        <f t="shared" si="3"/>
        <v>0</v>
      </c>
    </row>
    <row r="17" spans="2:18" x14ac:dyDescent="0.35">
      <c r="B17" t="s">
        <v>59</v>
      </c>
      <c r="C17" s="38"/>
      <c r="D17" s="4" t="s">
        <v>15</v>
      </c>
      <c r="G17" s="5"/>
      <c r="H17" s="5"/>
      <c r="I17" s="5"/>
      <c r="J17" s="5"/>
      <c r="K17" s="5"/>
      <c r="L17" s="5"/>
      <c r="M17" s="5"/>
      <c r="N17" s="5"/>
      <c r="O17" s="5"/>
      <c r="P17" s="5"/>
      <c r="Q17" s="5"/>
      <c r="R17" s="5"/>
    </row>
    <row r="18" spans="2:18" x14ac:dyDescent="0.35">
      <c r="B18" t="s">
        <v>79</v>
      </c>
      <c r="C18" s="9">
        <f>VLOOKUP(C$13,C26:D37,2)*((100-C17)/100)</f>
        <v>0.15</v>
      </c>
      <c r="D18" s="4" t="s">
        <v>6</v>
      </c>
      <c r="F18" t="s">
        <v>35</v>
      </c>
      <c r="G18" s="23">
        <f t="shared" ref="G18:R18" si="4">IFERROR(SUM(G14:G16),"")</f>
        <v>9.6941674999999989</v>
      </c>
      <c r="H18" s="23">
        <f t="shared" si="4"/>
        <v>9.8425010000000004</v>
      </c>
      <c r="I18" s="23">
        <f t="shared" si="4"/>
        <v>10.129058499999999</v>
      </c>
      <c r="J18" s="23">
        <f t="shared" si="4"/>
        <v>10.257126</v>
      </c>
      <c r="K18" s="23">
        <f t="shared" si="4"/>
        <v>10.679636</v>
      </c>
      <c r="L18" s="23">
        <f t="shared" si="4"/>
        <v>0</v>
      </c>
      <c r="M18" s="23">
        <f t="shared" si="4"/>
        <v>0</v>
      </c>
      <c r="N18" s="23">
        <f t="shared" si="4"/>
        <v>0</v>
      </c>
      <c r="O18" s="23">
        <f t="shared" si="4"/>
        <v>0</v>
      </c>
      <c r="P18" s="23">
        <f t="shared" si="4"/>
        <v>0</v>
      </c>
      <c r="Q18" s="23">
        <f t="shared" si="4"/>
        <v>0</v>
      </c>
      <c r="R18" s="23">
        <f t="shared" si="4"/>
        <v>0</v>
      </c>
    </row>
    <row r="19" spans="2:18" x14ac:dyDescent="0.35">
      <c r="B19" s="10" t="s">
        <v>80</v>
      </c>
      <c r="C19" s="9">
        <f>VLOOKUP(C$14,C40:D48,2)*((100-C17)/100)</f>
        <v>1.8129999999999999</v>
      </c>
      <c r="D19" s="4" t="s">
        <v>6</v>
      </c>
      <c r="G19" s="5"/>
      <c r="H19" s="5"/>
      <c r="I19" s="5"/>
      <c r="J19" s="5"/>
      <c r="K19" s="5"/>
      <c r="L19" s="5"/>
      <c r="M19" s="5"/>
      <c r="N19" s="5"/>
      <c r="O19" s="5"/>
      <c r="P19" s="5"/>
      <c r="Q19" s="5"/>
      <c r="R19" s="5"/>
    </row>
    <row r="20" spans="2:18" x14ac:dyDescent="0.35">
      <c r="F20" t="s">
        <v>13</v>
      </c>
      <c r="G20" s="8">
        <f t="shared" ref="G20:R20" si="5">IFERROR(G11-G18,"")</f>
        <v>7.8058325000000011</v>
      </c>
      <c r="H20" s="8">
        <f t="shared" si="5"/>
        <v>8.4574990000000003</v>
      </c>
      <c r="I20" s="8">
        <f t="shared" si="5"/>
        <v>9.5709415</v>
      </c>
      <c r="J20" s="8">
        <f t="shared" si="5"/>
        <v>10.542874000000001</v>
      </c>
      <c r="K20" s="8">
        <f t="shared" si="5"/>
        <v>10.620364</v>
      </c>
      <c r="L20" s="8">
        <f t="shared" si="5"/>
        <v>0</v>
      </c>
      <c r="M20" s="8">
        <f t="shared" si="5"/>
        <v>0</v>
      </c>
      <c r="N20" s="8">
        <f t="shared" si="5"/>
        <v>0</v>
      </c>
      <c r="O20" s="8">
        <f t="shared" si="5"/>
        <v>0</v>
      </c>
      <c r="P20" s="8">
        <f t="shared" si="5"/>
        <v>0</v>
      </c>
      <c r="Q20" s="8">
        <f t="shared" si="5"/>
        <v>0</v>
      </c>
      <c r="R20" s="8">
        <f t="shared" si="5"/>
        <v>0</v>
      </c>
    </row>
    <row r="21" spans="2:18" x14ac:dyDescent="0.35">
      <c r="B21" s="11" t="s">
        <v>71</v>
      </c>
      <c r="C21" s="12">
        <f>IF(C10&lt;6000001,C11*(C15/100)*C18,60000*(C15/100)*C18+(C11-60000)*(C15/100)*C19)</f>
        <v>0</v>
      </c>
      <c r="D21" s="4"/>
    </row>
    <row r="22" spans="2:18" x14ac:dyDescent="0.35">
      <c r="B22" s="11" t="s">
        <v>72</v>
      </c>
      <c r="C22" s="13">
        <f>C3+C21</f>
        <v>100</v>
      </c>
    </row>
    <row r="25" spans="2:18" x14ac:dyDescent="0.35">
      <c r="B25" t="s">
        <v>81</v>
      </c>
      <c r="C25" s="15" t="s">
        <v>18</v>
      </c>
      <c r="D25" s="15" t="s">
        <v>19</v>
      </c>
    </row>
    <row r="26" spans="2:18" x14ac:dyDescent="0.35">
      <c r="C26" s="16">
        <v>4</v>
      </c>
      <c r="D26" s="17">
        <v>0</v>
      </c>
      <c r="F26" s="48"/>
      <c r="G26" s="48"/>
      <c r="H26" s="48"/>
      <c r="I26" s="48"/>
      <c r="J26" s="48"/>
      <c r="K26" s="48"/>
      <c r="L26" s="48"/>
      <c r="M26" s="48"/>
      <c r="N26" s="48"/>
      <c r="O26" s="48"/>
      <c r="P26" s="48"/>
      <c r="Q26" s="48"/>
      <c r="R26" s="48"/>
    </row>
    <row r="27" spans="2:18" x14ac:dyDescent="0.35">
      <c r="C27" s="16">
        <v>4.5</v>
      </c>
      <c r="D27" s="41">
        <v>2.5000000000000001E-3</v>
      </c>
      <c r="E27" s="1"/>
      <c r="F27" s="49" t="s">
        <v>63</v>
      </c>
      <c r="G27" s="49"/>
      <c r="H27" s="49"/>
      <c r="I27" s="49"/>
      <c r="J27" s="49"/>
      <c r="K27" s="49"/>
      <c r="L27" s="49"/>
      <c r="M27" s="49"/>
      <c r="N27" s="49"/>
      <c r="O27" s="49"/>
      <c r="P27" s="49"/>
      <c r="Q27" s="49"/>
      <c r="R27" s="49"/>
    </row>
    <row r="28" spans="2:18" x14ac:dyDescent="0.35">
      <c r="C28" s="16">
        <v>5</v>
      </c>
      <c r="D28" s="17">
        <v>5.0000000000000001E-3</v>
      </c>
      <c r="E28" s="18"/>
    </row>
    <row r="29" spans="2:18" x14ac:dyDescent="0.35">
      <c r="C29" s="16">
        <v>5.5</v>
      </c>
      <c r="D29" s="17">
        <v>0.03</v>
      </c>
      <c r="E29" s="18"/>
      <c r="F29" t="s">
        <v>77</v>
      </c>
      <c r="G29" s="8">
        <f t="shared" ref="G29:R29" si="6">$C$13</f>
        <v>9.5</v>
      </c>
      <c r="H29" s="8">
        <f t="shared" si="6"/>
        <v>9.5</v>
      </c>
      <c r="I29" s="8">
        <f t="shared" si="6"/>
        <v>9.5</v>
      </c>
      <c r="J29" s="8">
        <f t="shared" si="6"/>
        <v>9.5</v>
      </c>
      <c r="K29" s="8">
        <f t="shared" si="6"/>
        <v>9.5</v>
      </c>
      <c r="L29" s="8">
        <f t="shared" si="6"/>
        <v>9.5</v>
      </c>
      <c r="M29" s="8">
        <f t="shared" si="6"/>
        <v>9.5</v>
      </c>
      <c r="N29" s="8">
        <f t="shared" si="6"/>
        <v>9.5</v>
      </c>
      <c r="O29" s="8">
        <f t="shared" si="6"/>
        <v>9.5</v>
      </c>
      <c r="P29" s="8">
        <f t="shared" si="6"/>
        <v>9.5</v>
      </c>
      <c r="Q29" s="8">
        <f t="shared" si="6"/>
        <v>9.5</v>
      </c>
      <c r="R29" s="8">
        <f t="shared" si="6"/>
        <v>9.5</v>
      </c>
    </row>
    <row r="30" spans="2:18" x14ac:dyDescent="0.35">
      <c r="C30" s="16">
        <v>6</v>
      </c>
      <c r="D30" s="17">
        <v>0.05</v>
      </c>
      <c r="E30" s="18"/>
      <c r="F30" t="s">
        <v>78</v>
      </c>
      <c r="G30" s="8">
        <f>$C$14</f>
        <v>8</v>
      </c>
      <c r="H30" s="8">
        <f t="shared" ref="H30:R30" si="7">$C$14</f>
        <v>8</v>
      </c>
      <c r="I30" s="8">
        <f t="shared" si="7"/>
        <v>8</v>
      </c>
      <c r="J30" s="8">
        <f t="shared" si="7"/>
        <v>8</v>
      </c>
      <c r="K30" s="8">
        <f t="shared" si="7"/>
        <v>8</v>
      </c>
      <c r="L30" s="8">
        <f t="shared" si="7"/>
        <v>8</v>
      </c>
      <c r="M30" s="8">
        <f t="shared" si="7"/>
        <v>8</v>
      </c>
      <c r="N30" s="8">
        <f t="shared" si="7"/>
        <v>8</v>
      </c>
      <c r="O30" s="8">
        <f t="shared" si="7"/>
        <v>8</v>
      </c>
      <c r="P30" s="8">
        <f t="shared" si="7"/>
        <v>8</v>
      </c>
      <c r="Q30" s="8">
        <f t="shared" si="7"/>
        <v>8</v>
      </c>
      <c r="R30" s="8">
        <f t="shared" si="7"/>
        <v>8</v>
      </c>
    </row>
    <row r="31" spans="2:18" x14ac:dyDescent="0.35">
      <c r="C31" s="16">
        <v>6.5</v>
      </c>
      <c r="D31" s="17">
        <v>7.0000000000000007E-2</v>
      </c>
      <c r="E31" s="18"/>
      <c r="F31" t="s">
        <v>14</v>
      </c>
      <c r="G31">
        <f t="shared" ref="G31:R31" si="8">$C$15</f>
        <v>95</v>
      </c>
      <c r="H31">
        <f t="shared" si="8"/>
        <v>95</v>
      </c>
      <c r="I31">
        <f t="shared" si="8"/>
        <v>95</v>
      </c>
      <c r="J31">
        <f t="shared" si="8"/>
        <v>95</v>
      </c>
      <c r="K31">
        <f t="shared" si="8"/>
        <v>95</v>
      </c>
      <c r="L31">
        <f t="shared" si="8"/>
        <v>95</v>
      </c>
      <c r="M31">
        <f t="shared" si="8"/>
        <v>95</v>
      </c>
      <c r="N31">
        <f t="shared" si="8"/>
        <v>95</v>
      </c>
      <c r="O31">
        <f t="shared" si="8"/>
        <v>95</v>
      </c>
      <c r="P31">
        <f t="shared" si="8"/>
        <v>95</v>
      </c>
      <c r="Q31">
        <f t="shared" si="8"/>
        <v>95</v>
      </c>
      <c r="R31">
        <f t="shared" si="8"/>
        <v>95</v>
      </c>
    </row>
    <row r="32" spans="2:18" x14ac:dyDescent="0.35">
      <c r="C32" s="16">
        <v>7</v>
      </c>
      <c r="D32" s="17">
        <v>0.08</v>
      </c>
      <c r="E32" s="18"/>
    </row>
    <row r="33" spans="1:18" x14ac:dyDescent="0.35">
      <c r="C33" s="16">
        <v>7.5</v>
      </c>
      <c r="D33" s="17">
        <v>0.09</v>
      </c>
      <c r="E33" s="18"/>
      <c r="F33" t="s">
        <v>83</v>
      </c>
      <c r="G33" s="8">
        <f t="shared" ref="G33:R33" si="9">IF(G20=0,0,IFERROR(G29-G20,""))</f>
        <v>1.6941674999999989</v>
      </c>
      <c r="H33" s="8">
        <f t="shared" si="9"/>
        <v>1.0425009999999997</v>
      </c>
      <c r="I33" s="8">
        <f t="shared" si="9"/>
        <v>-7.0941499999999991E-2</v>
      </c>
      <c r="J33" s="8">
        <f t="shared" si="9"/>
        <v>-1.0428740000000012</v>
      </c>
      <c r="K33" s="8">
        <f t="shared" si="9"/>
        <v>-1.1203640000000004</v>
      </c>
      <c r="L33" s="8">
        <f t="shared" si="9"/>
        <v>0</v>
      </c>
      <c r="M33" s="8">
        <f t="shared" si="9"/>
        <v>0</v>
      </c>
      <c r="N33" s="8">
        <f t="shared" si="9"/>
        <v>0</v>
      </c>
      <c r="O33" s="8">
        <f t="shared" si="9"/>
        <v>0</v>
      </c>
      <c r="P33" s="8">
        <f t="shared" si="9"/>
        <v>0</v>
      </c>
      <c r="Q33" s="8">
        <f t="shared" si="9"/>
        <v>0</v>
      </c>
      <c r="R33" s="8">
        <f t="shared" si="9"/>
        <v>0</v>
      </c>
    </row>
    <row r="34" spans="1:18" x14ac:dyDescent="0.35">
      <c r="C34" s="16">
        <v>8</v>
      </c>
      <c r="D34" s="17">
        <v>0.1</v>
      </c>
      <c r="E34" s="18"/>
      <c r="F34" t="s">
        <v>84</v>
      </c>
      <c r="G34" s="31">
        <f>IF(G20=0,0,IFERROR(G30-G20,""))</f>
        <v>0.19416749999999894</v>
      </c>
      <c r="H34" s="31">
        <f t="shared" ref="H34:R34" si="10">IF(H20=0,0,IFERROR(H30-H20,""))</f>
        <v>-0.45749900000000032</v>
      </c>
      <c r="I34" s="31">
        <f t="shared" si="10"/>
        <v>-1.5709415</v>
      </c>
      <c r="J34" s="31">
        <f t="shared" si="10"/>
        <v>-2.5428740000000012</v>
      </c>
      <c r="K34" s="31">
        <f t="shared" si="10"/>
        <v>-2.6203640000000004</v>
      </c>
      <c r="L34" s="31">
        <f t="shared" si="10"/>
        <v>0</v>
      </c>
      <c r="M34" s="31">
        <f t="shared" si="10"/>
        <v>0</v>
      </c>
      <c r="N34" s="31">
        <f t="shared" si="10"/>
        <v>0</v>
      </c>
      <c r="O34" s="31">
        <f t="shared" si="10"/>
        <v>0</v>
      </c>
      <c r="P34" s="31">
        <f t="shared" si="10"/>
        <v>0</v>
      </c>
      <c r="Q34" s="31">
        <f t="shared" si="10"/>
        <v>0</v>
      </c>
      <c r="R34" s="31">
        <f t="shared" si="10"/>
        <v>0</v>
      </c>
    </row>
    <row r="35" spans="1:18" x14ac:dyDescent="0.35">
      <c r="C35" s="16">
        <v>8.5</v>
      </c>
      <c r="D35" s="17">
        <v>0.105</v>
      </c>
      <c r="E35" s="18"/>
    </row>
    <row r="36" spans="1:18" x14ac:dyDescent="0.35">
      <c r="C36" s="16">
        <v>9</v>
      </c>
      <c r="D36" s="17">
        <v>0.11</v>
      </c>
      <c r="F36" s="11" t="s">
        <v>60</v>
      </c>
      <c r="G36" s="14">
        <f t="shared" ref="G36:R36" si="11">IFERROR(IF(AND(G33&gt;0,$C$11&lt;=60000),G33*(G31/100)*$C$11/12,IF(AND(G33&gt;0,$C$11&gt;60000),G33*(G31/100)*60000/12+IF(AND(G34&gt;0,$C$11&gt;60000),G34*(G31/100)*($C$11-60000)/12,0),0)),0)</f>
        <v>0</v>
      </c>
      <c r="H36" s="14">
        <f t="shared" si="11"/>
        <v>0</v>
      </c>
      <c r="I36" s="14">
        <f t="shared" si="11"/>
        <v>0</v>
      </c>
      <c r="J36" s="14">
        <f t="shared" si="11"/>
        <v>0</v>
      </c>
      <c r="K36" s="14">
        <f t="shared" si="11"/>
        <v>0</v>
      </c>
      <c r="L36" s="14">
        <f t="shared" si="11"/>
        <v>0</v>
      </c>
      <c r="M36" s="14">
        <f t="shared" si="11"/>
        <v>0</v>
      </c>
      <c r="N36" s="14">
        <f t="shared" si="11"/>
        <v>0</v>
      </c>
      <c r="O36" s="14">
        <f t="shared" si="11"/>
        <v>0</v>
      </c>
      <c r="P36" s="14">
        <f t="shared" si="11"/>
        <v>0</v>
      </c>
      <c r="Q36" s="14">
        <f t="shared" si="11"/>
        <v>0</v>
      </c>
      <c r="R36" s="14">
        <f t="shared" si="11"/>
        <v>0</v>
      </c>
    </row>
    <row r="37" spans="1:18" x14ac:dyDescent="0.35">
      <c r="C37" s="16">
        <v>9.5</v>
      </c>
      <c r="D37" s="17">
        <v>0.15</v>
      </c>
      <c r="F37" s="11"/>
    </row>
    <row r="38" spans="1:18" x14ac:dyDescent="0.35">
      <c r="E38" s="1"/>
      <c r="F38" s="48" t="s">
        <v>62</v>
      </c>
      <c r="G38" s="48"/>
      <c r="H38" s="48"/>
      <c r="I38" s="48"/>
      <c r="J38" s="48"/>
      <c r="K38" s="48"/>
      <c r="L38" s="48"/>
      <c r="M38" s="48"/>
      <c r="N38" s="48"/>
      <c r="O38" s="48"/>
      <c r="P38" s="48"/>
      <c r="Q38" s="48"/>
      <c r="R38" s="48"/>
    </row>
    <row r="39" spans="1:18" x14ac:dyDescent="0.35">
      <c r="B39" s="10" t="s">
        <v>82</v>
      </c>
      <c r="C39" s="19" t="s">
        <v>18</v>
      </c>
      <c r="D39" s="15" t="s">
        <v>19</v>
      </c>
      <c r="E39" s="18"/>
      <c r="F39" s="49" t="s">
        <v>61</v>
      </c>
      <c r="G39" s="49"/>
      <c r="H39" s="49"/>
      <c r="I39" s="49"/>
      <c r="J39" s="49"/>
      <c r="K39" s="49"/>
      <c r="L39" s="49"/>
      <c r="M39" s="49"/>
      <c r="N39" s="49"/>
      <c r="O39" s="49"/>
      <c r="P39" s="49"/>
      <c r="Q39" s="49"/>
      <c r="R39" s="49"/>
    </row>
    <row r="40" spans="1:18" x14ac:dyDescent="0.35">
      <c r="C40" s="16">
        <v>4</v>
      </c>
      <c r="D40" s="17">
        <v>0</v>
      </c>
      <c r="E40" s="18"/>
    </row>
    <row r="41" spans="1:18" x14ac:dyDescent="0.35">
      <c r="C41" s="16">
        <v>4.5</v>
      </c>
      <c r="D41" s="41">
        <v>2.5000000000000001E-3</v>
      </c>
      <c r="E41" s="18"/>
      <c r="F41" t="s">
        <v>4</v>
      </c>
      <c r="G41" s="5">
        <f>IFERROR(G$36,0)</f>
        <v>0</v>
      </c>
    </row>
    <row r="42" spans="1:18" x14ac:dyDescent="0.35">
      <c r="C42" s="16">
        <v>5</v>
      </c>
      <c r="D42" s="17">
        <v>5.0000000000000001E-3</v>
      </c>
      <c r="E42" s="18"/>
      <c r="F42" t="s">
        <v>21</v>
      </c>
      <c r="G42" s="5">
        <f>IFERROR(H$36,0)</f>
        <v>0</v>
      </c>
    </row>
    <row r="43" spans="1:18" x14ac:dyDescent="0.35">
      <c r="C43" s="16">
        <v>5.5</v>
      </c>
      <c r="D43" s="17">
        <v>0.1</v>
      </c>
      <c r="E43" s="18"/>
      <c r="F43" t="s">
        <v>22</v>
      </c>
      <c r="G43" s="5">
        <f>IFERROR(I$36,0)</f>
        <v>0</v>
      </c>
    </row>
    <row r="44" spans="1:18" x14ac:dyDescent="0.35">
      <c r="C44" s="16">
        <v>6</v>
      </c>
      <c r="D44" s="17">
        <v>0.31</v>
      </c>
      <c r="E44" s="18"/>
      <c r="F44" t="s">
        <v>23</v>
      </c>
      <c r="G44" s="5">
        <f>IFERROR(J$36,0)</f>
        <v>0</v>
      </c>
    </row>
    <row r="45" spans="1:18" x14ac:dyDescent="0.35">
      <c r="C45" s="16">
        <v>6.5</v>
      </c>
      <c r="D45" s="17">
        <v>0.65</v>
      </c>
      <c r="E45" s="18"/>
      <c r="F45" t="s">
        <v>24</v>
      </c>
      <c r="G45" s="5">
        <f>IFERROR(K$36,0)</f>
        <v>0</v>
      </c>
    </row>
    <row r="46" spans="1:18" x14ac:dyDescent="0.35">
      <c r="C46" s="16">
        <v>7</v>
      </c>
      <c r="D46" s="17">
        <v>1.107</v>
      </c>
      <c r="E46" s="18"/>
      <c r="F46" t="s">
        <v>25</v>
      </c>
      <c r="G46" s="5">
        <f>IFERROR(L$36,0)</f>
        <v>0</v>
      </c>
    </row>
    <row r="47" spans="1:18" x14ac:dyDescent="0.35">
      <c r="A47" s="21">
        <f ca="1">TODAY()</f>
        <v>46232</v>
      </c>
      <c r="C47" s="16">
        <v>7.5</v>
      </c>
      <c r="D47" s="17">
        <v>1.413</v>
      </c>
      <c r="F47" t="s">
        <v>26</v>
      </c>
      <c r="G47" s="5">
        <f>IFERROR(M$36,0)</f>
        <v>0</v>
      </c>
    </row>
    <row r="48" spans="1:18" x14ac:dyDescent="0.35">
      <c r="C48" s="16">
        <v>8</v>
      </c>
      <c r="D48" s="17">
        <v>1.8129999999999999</v>
      </c>
      <c r="F48" t="s">
        <v>27</v>
      </c>
      <c r="G48" s="5">
        <f>IFERROR(N$36,0)</f>
        <v>0</v>
      </c>
    </row>
    <row r="49" spans="6:7" x14ac:dyDescent="0.35">
      <c r="F49" t="s">
        <v>28</v>
      </c>
      <c r="G49" s="5">
        <f>IFERROR(O$36,0)</f>
        <v>0</v>
      </c>
    </row>
    <row r="50" spans="6:7" x14ac:dyDescent="0.35">
      <c r="F50" t="s">
        <v>29</v>
      </c>
      <c r="G50" s="5">
        <f>IFERROR(P$36,0)</f>
        <v>0</v>
      </c>
    </row>
    <row r="51" spans="6:7" x14ac:dyDescent="0.35">
      <c r="F51" t="s">
        <v>30</v>
      </c>
      <c r="G51" s="5">
        <f>IFERROR(Q$36,0)</f>
        <v>0</v>
      </c>
    </row>
    <row r="52" spans="6:7" x14ac:dyDescent="0.35">
      <c r="F52" t="s">
        <v>31</v>
      </c>
      <c r="G52" s="5">
        <f>IFERROR(R$36,0)</f>
        <v>0</v>
      </c>
    </row>
    <row r="54" spans="6:7" x14ac:dyDescent="0.35">
      <c r="F54" s="11" t="s">
        <v>73</v>
      </c>
      <c r="G54" s="14">
        <f>SUM(G41:G52)</f>
        <v>0</v>
      </c>
    </row>
    <row r="55" spans="6:7" x14ac:dyDescent="0.35">
      <c r="F55" s="11"/>
      <c r="G55" s="11"/>
    </row>
    <row r="56" spans="6:7" x14ac:dyDescent="0.35">
      <c r="F56" s="11" t="s">
        <v>45</v>
      </c>
      <c r="G56" s="20">
        <f>C22</f>
        <v>100</v>
      </c>
    </row>
    <row r="57" spans="6:7" x14ac:dyDescent="0.35">
      <c r="F57" s="11" t="s">
        <v>70</v>
      </c>
      <c r="G57" s="13">
        <f>G54-G56</f>
        <v>-100</v>
      </c>
    </row>
    <row r="66" customFormat="1" x14ac:dyDescent="0.35"/>
    <row r="67" customFormat="1" x14ac:dyDescent="0.35"/>
    <row r="68" customFormat="1" x14ac:dyDescent="0.35"/>
    <row r="69" customFormat="1" x14ac:dyDescent="0.35"/>
    <row r="70" customFormat="1" x14ac:dyDescent="0.35"/>
    <row r="71" customFormat="1" x14ac:dyDescent="0.35"/>
  </sheetData>
  <sheetProtection algorithmName="SHA-512" hashValue="brUIBl0pDgOkN4vj+oLVgeAlUikoEHb9rI3i6vyREsZile3MqV7t4nOUJ1X9FyMj8LFADIm2j2qTb64JDVTE/g==" saltValue="PGG25r/UpNWgUGf8T47EyA==" spinCount="100000" sheet="1" objects="1" scenarios="1"/>
  <protectedRanges>
    <protectedRange sqref="G41:G52" name="Range4"/>
    <protectedRange sqref="C17 C13:C15" name="Range2"/>
    <protectedRange sqref="C6:C8" name="Range1"/>
    <protectedRange sqref="S5:S9 G12:R13 G17:R19" name="Range3"/>
    <protectedRange sqref="H6:R10" name="Range3_1"/>
    <protectedRange sqref="G6:G10" name="Range3_2"/>
  </protectedRanges>
  <mergeCells count="8">
    <mergeCell ref="F38:R38"/>
    <mergeCell ref="F39:R39"/>
    <mergeCell ref="B1:E1"/>
    <mergeCell ref="B2:D2"/>
    <mergeCell ref="F2:R2"/>
    <mergeCell ref="F3:R3"/>
    <mergeCell ref="F26:R26"/>
    <mergeCell ref="F27:R27"/>
  </mergeCells>
  <hyperlinks>
    <hyperlink ref="T5" r:id="rId1" xr:uid="{3F17FE00-5619-4B0F-A311-5600E67E918F}"/>
    <hyperlink ref="T7" r:id="rId2" xr:uid="{121DF1C6-2B3D-44DF-84C5-EBA1675E5856}"/>
    <hyperlink ref="T9" r:id="rId3" xr:uid="{99D3B30C-8383-4EC4-A0F2-35136038352B}"/>
    <hyperlink ref="T8" r:id="rId4" xr:uid="{A73DA482-315A-47BA-AA92-FB24A7EF0A15}"/>
    <hyperlink ref="F8" r:id="rId5" xr:uid="{D0EBE5D0-D5BE-419F-B076-CC9D71E6B751}"/>
    <hyperlink ref="F6" r:id="rId6" xr:uid="{294535D5-F920-488A-AF11-EFD4D2ECAFB6}"/>
    <hyperlink ref="F9" r:id="rId7" xr:uid="{1AC26F03-7F0D-4261-A58D-8CAE96EE21C0}"/>
    <hyperlink ref="F10" r:id="rId8" xr:uid="{461364EE-89FA-44E6-8A66-F495299182A7}"/>
  </hyperlinks>
  <pageMargins left="0.7" right="0.7" top="0.75" bottom="0.75" header="0.3" footer="0.3"/>
  <drawing r:id="rId9"/>
  <legacyDrawing r:id="rId10"/>
  <mc:AlternateContent xmlns:mc="http://schemas.openxmlformats.org/markup-compatibility/2006">
    <mc:Choice Requires="x14">
      <controls>
        <mc:AlternateContent xmlns:mc="http://schemas.openxmlformats.org/markup-compatibility/2006">
          <mc:Choice Requires="x14">
            <control shapeId="192513" r:id="rId11" name="Button 1">
              <controlPr defaultSize="0" print="0" autoFill="0" autoPict="0" macro="[0]!Print2025">
                <anchor moveWithCells="1" sizeWithCells="1">
                  <from>
                    <xdr:col>10</xdr:col>
                    <xdr:colOff>476250</xdr:colOff>
                    <xdr:row>54</xdr:row>
                    <xdr:rowOff>184150</xdr:rowOff>
                  </from>
                  <to>
                    <xdr:col>11</xdr:col>
                    <xdr:colOff>774700</xdr:colOff>
                    <xdr:row>57</xdr:row>
                    <xdr:rowOff>69850</xdr:rowOff>
                  </to>
                </anchor>
              </controlPr>
            </control>
          </mc:Choice>
        </mc:AlternateContent>
        <mc:AlternateContent xmlns:mc="http://schemas.openxmlformats.org/markup-compatibility/2006">
          <mc:Choice Requires="x14">
            <control shapeId="192514" r:id="rId12" name="Button 2">
              <controlPr defaultSize="0" print="0" autoFill="0" autoPict="0" macro="[0]!Goto2025">
                <anchor moveWithCells="1" sizeWithCells="1">
                  <from>
                    <xdr:col>8</xdr:col>
                    <xdr:colOff>603250</xdr:colOff>
                    <xdr:row>55</xdr:row>
                    <xdr:rowOff>12700</xdr:rowOff>
                  </from>
                  <to>
                    <xdr:col>10</xdr:col>
                    <xdr:colOff>50800</xdr:colOff>
                    <xdr:row>57</xdr:row>
                    <xdr:rowOff>88900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2EF6EF-9087-438D-BCC9-1F03740AB065}">
  <sheetPr codeName="Sheet7"/>
  <dimension ref="A1:V71"/>
  <sheetViews>
    <sheetView showGridLines="0" topLeftCell="A7" workbookViewId="0">
      <selection activeCell="C6" sqref="C6"/>
    </sheetView>
  </sheetViews>
  <sheetFormatPr defaultRowHeight="14.5" x14ac:dyDescent="0.35"/>
  <cols>
    <col min="1" max="1" width="9.7265625" bestFit="1" customWidth="1"/>
    <col min="2" max="2" width="45.81640625" bestFit="1" customWidth="1"/>
    <col min="3" max="3" width="17.453125" customWidth="1"/>
    <col min="6" max="6" width="54.453125" customWidth="1"/>
    <col min="7" max="7" width="14.54296875" customWidth="1"/>
    <col min="8" max="18" width="12.7265625" customWidth="1"/>
    <col min="19" max="19" width="5.1796875" customWidth="1"/>
    <col min="20" max="20" width="0" hidden="1" customWidth="1"/>
  </cols>
  <sheetData>
    <row r="1" spans="2:22" x14ac:dyDescent="0.35">
      <c r="B1" s="50" t="s">
        <v>43</v>
      </c>
      <c r="C1" s="45"/>
      <c r="D1" s="45"/>
      <c r="E1" s="45"/>
    </row>
    <row r="2" spans="2:22" x14ac:dyDescent="0.35">
      <c r="B2" s="51" t="s">
        <v>74</v>
      </c>
      <c r="C2" s="51"/>
      <c r="D2" s="51"/>
      <c r="E2" s="1"/>
      <c r="F2" s="48"/>
      <c r="G2" s="48"/>
      <c r="H2" s="48"/>
      <c r="I2" s="48"/>
      <c r="J2" s="48"/>
      <c r="K2" s="48"/>
      <c r="L2" s="48"/>
      <c r="M2" s="48"/>
      <c r="N2" s="48"/>
      <c r="O2" s="48"/>
      <c r="P2" s="48"/>
      <c r="Q2" s="48"/>
      <c r="R2" s="48"/>
    </row>
    <row r="3" spans="2:22" x14ac:dyDescent="0.35">
      <c r="B3" t="s">
        <v>1</v>
      </c>
      <c r="C3" s="2">
        <v>100</v>
      </c>
      <c r="F3" s="49" t="s">
        <v>2</v>
      </c>
      <c r="G3" s="49"/>
      <c r="H3" s="49"/>
      <c r="I3" s="49"/>
      <c r="J3" s="49"/>
      <c r="K3" s="49"/>
      <c r="L3" s="49"/>
      <c r="M3" s="49"/>
      <c r="N3" s="49"/>
      <c r="O3" s="49"/>
      <c r="P3" s="49"/>
      <c r="Q3" s="49"/>
      <c r="R3" s="49"/>
    </row>
    <row r="4" spans="2:22" x14ac:dyDescent="0.35">
      <c r="F4" s="40">
        <v>2025</v>
      </c>
      <c r="G4" s="3" t="s">
        <v>4</v>
      </c>
      <c r="H4" s="3" t="s">
        <v>21</v>
      </c>
      <c r="I4" s="3" t="s">
        <v>22</v>
      </c>
      <c r="J4" s="3" t="s">
        <v>23</v>
      </c>
      <c r="K4" s="3" t="s">
        <v>24</v>
      </c>
      <c r="L4" s="3" t="s">
        <v>25</v>
      </c>
      <c r="M4" s="3" t="s">
        <v>26</v>
      </c>
      <c r="N4" s="3" t="s">
        <v>27</v>
      </c>
      <c r="O4" s="3" t="s">
        <v>28</v>
      </c>
      <c r="P4" s="3" t="s">
        <v>29</v>
      </c>
      <c r="Q4" s="3" t="s">
        <v>30</v>
      </c>
      <c r="R4" s="3" t="s">
        <v>31</v>
      </c>
      <c r="S4" s="1"/>
      <c r="T4" s="27" t="s">
        <v>37</v>
      </c>
      <c r="V4" s="1"/>
    </row>
    <row r="5" spans="2:22" x14ac:dyDescent="0.35">
      <c r="B5" t="s">
        <v>5</v>
      </c>
      <c r="F5" s="27" t="s">
        <v>37</v>
      </c>
      <c r="S5" s="22"/>
      <c r="T5" s="6" t="s">
        <v>7</v>
      </c>
    </row>
    <row r="6" spans="2:22" x14ac:dyDescent="0.35">
      <c r="B6">
        <v>2022</v>
      </c>
      <c r="C6" s="35"/>
      <c r="D6" t="s">
        <v>8</v>
      </c>
      <c r="F6" s="42" t="s">
        <v>47</v>
      </c>
      <c r="G6" s="25">
        <v>24.1</v>
      </c>
      <c r="H6" s="25">
        <v>23.6</v>
      </c>
      <c r="I6" s="25">
        <v>22</v>
      </c>
      <c r="J6" s="25">
        <v>21</v>
      </c>
      <c r="K6" s="25">
        <v>21.3</v>
      </c>
      <c r="L6" s="25">
        <v>21.3</v>
      </c>
      <c r="M6" s="25">
        <v>20.8</v>
      </c>
      <c r="N6" s="25">
        <v>20.9</v>
      </c>
      <c r="O6" s="25">
        <v>20.399999999999999</v>
      </c>
      <c r="P6" s="25">
        <v>20</v>
      </c>
      <c r="Q6" s="25">
        <v>19.7</v>
      </c>
      <c r="R6" s="25">
        <v>18.52</v>
      </c>
      <c r="S6" s="22"/>
    </row>
    <row r="7" spans="2:22" x14ac:dyDescent="0.35">
      <c r="B7">
        <v>2023</v>
      </c>
      <c r="C7" s="36"/>
      <c r="D7" t="s">
        <v>8</v>
      </c>
      <c r="F7" t="s">
        <v>9</v>
      </c>
      <c r="G7" s="39"/>
      <c r="H7" s="39"/>
      <c r="I7" s="39"/>
      <c r="J7" s="39"/>
      <c r="K7" s="39"/>
      <c r="L7" s="39"/>
      <c r="M7" s="39"/>
      <c r="N7" s="39"/>
      <c r="O7" s="39"/>
      <c r="P7" s="39"/>
      <c r="Q7" s="39"/>
      <c r="R7" s="39"/>
      <c r="S7" s="22"/>
      <c r="T7" s="6" t="s">
        <v>7</v>
      </c>
    </row>
    <row r="8" spans="2:22" x14ac:dyDescent="0.35">
      <c r="B8">
        <v>2024</v>
      </c>
      <c r="C8" s="36"/>
      <c r="D8" t="s">
        <v>8</v>
      </c>
      <c r="F8" s="6" t="s">
        <v>48</v>
      </c>
      <c r="G8" s="25">
        <v>4.29</v>
      </c>
      <c r="H8" s="25">
        <v>4.58</v>
      </c>
      <c r="I8" s="25">
        <v>4.57</v>
      </c>
      <c r="J8" s="25">
        <v>4.62</v>
      </c>
      <c r="K8" s="25">
        <v>4.6399999999999997</v>
      </c>
      <c r="L8" s="25">
        <v>4.47</v>
      </c>
      <c r="M8" s="25">
        <v>4.29</v>
      </c>
      <c r="N8" s="25">
        <v>3.96</v>
      </c>
      <c r="O8" s="25">
        <v>4</v>
      </c>
      <c r="P8" s="25">
        <v>3.93</v>
      </c>
      <c r="Q8" s="25">
        <v>3.98</v>
      </c>
      <c r="R8" s="25">
        <v>4.05</v>
      </c>
      <c r="S8" s="22"/>
      <c r="T8" s="26" t="s">
        <v>36</v>
      </c>
    </row>
    <row r="9" spans="2:22" x14ac:dyDescent="0.35">
      <c r="C9" s="7"/>
      <c r="F9" s="6" t="s">
        <v>49</v>
      </c>
      <c r="G9" s="25">
        <v>316.97000000000003</v>
      </c>
      <c r="H9" s="25">
        <v>304.77999999999997</v>
      </c>
      <c r="I9" s="25">
        <v>303.8</v>
      </c>
      <c r="J9" s="25">
        <v>295.02999999999997</v>
      </c>
      <c r="K9" s="25">
        <v>288.75</v>
      </c>
      <c r="L9" s="25">
        <v>280.7</v>
      </c>
      <c r="M9" s="25">
        <v>259.10000000000002</v>
      </c>
      <c r="N9" s="25">
        <v>284.36</v>
      </c>
      <c r="O9" s="25">
        <v>301.05</v>
      </c>
      <c r="P9" s="25">
        <v>300.67</v>
      </c>
      <c r="Q9" s="25">
        <v>330.87</v>
      </c>
      <c r="R9" s="25">
        <v>301</v>
      </c>
      <c r="S9" s="22"/>
      <c r="T9" s="6" t="s">
        <v>7</v>
      </c>
    </row>
    <row r="10" spans="2:22" x14ac:dyDescent="0.35">
      <c r="B10" t="s">
        <v>10</v>
      </c>
      <c r="C10" s="7">
        <f>MAX(C6:C8)</f>
        <v>0</v>
      </c>
      <c r="D10" t="s">
        <v>8</v>
      </c>
      <c r="F10" s="6" t="s">
        <v>50</v>
      </c>
      <c r="G10" s="25">
        <v>242</v>
      </c>
      <c r="H10" s="25">
        <v>243</v>
      </c>
      <c r="I10" s="25">
        <v>242</v>
      </c>
      <c r="J10" s="25">
        <v>252</v>
      </c>
      <c r="K10" s="25">
        <v>277</v>
      </c>
      <c r="L10" s="25">
        <v>244</v>
      </c>
      <c r="M10" s="25">
        <v>245</v>
      </c>
      <c r="N10" s="25">
        <v>222</v>
      </c>
      <c r="O10" s="25">
        <v>221</v>
      </c>
      <c r="P10" s="25">
        <v>223</v>
      </c>
      <c r="Q10" s="25">
        <v>216</v>
      </c>
      <c r="R10" s="25">
        <v>229</v>
      </c>
    </row>
    <row r="11" spans="2:22" x14ac:dyDescent="0.35">
      <c r="C11" s="7">
        <f>C10/100</f>
        <v>0</v>
      </c>
      <c r="D11" t="s">
        <v>11</v>
      </c>
      <c r="F11" t="s">
        <v>3</v>
      </c>
      <c r="G11" s="5">
        <f t="shared" ref="G11:R11" si="0">IFERROR((G6),"")</f>
        <v>24.1</v>
      </c>
      <c r="H11" s="5">
        <f t="shared" si="0"/>
        <v>23.6</v>
      </c>
      <c r="I11" s="5">
        <f t="shared" si="0"/>
        <v>22</v>
      </c>
      <c r="J11" s="5">
        <f t="shared" si="0"/>
        <v>21</v>
      </c>
      <c r="K11" s="5">
        <f t="shared" si="0"/>
        <v>21.3</v>
      </c>
      <c r="L11" s="5">
        <f t="shared" si="0"/>
        <v>21.3</v>
      </c>
      <c r="M11" s="5">
        <f t="shared" si="0"/>
        <v>20.8</v>
      </c>
      <c r="N11" s="5">
        <f t="shared" si="0"/>
        <v>20.9</v>
      </c>
      <c r="O11" s="5">
        <f t="shared" si="0"/>
        <v>20.399999999999999</v>
      </c>
      <c r="P11" s="5">
        <f t="shared" si="0"/>
        <v>20</v>
      </c>
      <c r="Q11" s="5">
        <f t="shared" si="0"/>
        <v>19.7</v>
      </c>
      <c r="R11" s="5">
        <f t="shared" si="0"/>
        <v>18.52</v>
      </c>
    </row>
    <row r="12" spans="2:22" x14ac:dyDescent="0.35">
      <c r="G12" s="5"/>
      <c r="H12" s="5"/>
      <c r="I12" s="5"/>
      <c r="J12" s="5"/>
      <c r="K12" s="5"/>
      <c r="L12" s="5"/>
      <c r="M12" s="5"/>
      <c r="N12" s="5"/>
      <c r="O12" s="5"/>
      <c r="P12" s="5"/>
      <c r="Q12" s="5"/>
      <c r="R12" s="5"/>
    </row>
    <row r="13" spans="2:22" x14ac:dyDescent="0.35">
      <c r="B13" t="s">
        <v>65</v>
      </c>
      <c r="C13" s="37">
        <v>9.5</v>
      </c>
      <c r="D13" s="4" t="s">
        <v>6</v>
      </c>
      <c r="F13" t="s">
        <v>9</v>
      </c>
      <c r="G13" s="5"/>
      <c r="H13" s="5"/>
      <c r="I13" s="5"/>
      <c r="J13" s="5"/>
      <c r="K13" s="5"/>
      <c r="L13" s="5"/>
      <c r="M13" s="5"/>
      <c r="N13" s="5"/>
      <c r="O13" s="5"/>
      <c r="P13" s="5"/>
      <c r="Q13" s="5"/>
      <c r="R13" s="5"/>
    </row>
    <row r="14" spans="2:22" x14ac:dyDescent="0.35">
      <c r="B14" t="s">
        <v>66</v>
      </c>
      <c r="C14" s="37">
        <v>8</v>
      </c>
      <c r="D14" s="4" t="s">
        <v>6</v>
      </c>
      <c r="E14" s="4"/>
      <c r="F14" t="s">
        <v>34</v>
      </c>
      <c r="G14" s="22">
        <f t="shared" ref="G14:R14" si="1">IFERROR((G8)*1.0728,"")</f>
        <v>4.6023119999999995</v>
      </c>
      <c r="H14" s="22">
        <f t="shared" si="1"/>
        <v>4.913424</v>
      </c>
      <c r="I14" s="22">
        <f t="shared" si="1"/>
        <v>4.9026960000000006</v>
      </c>
      <c r="J14" s="22">
        <f t="shared" si="1"/>
        <v>4.9563360000000003</v>
      </c>
      <c r="K14" s="22">
        <f t="shared" si="1"/>
        <v>4.9777919999999991</v>
      </c>
      <c r="L14" s="22">
        <f t="shared" si="1"/>
        <v>4.7954159999999995</v>
      </c>
      <c r="M14" s="22">
        <f t="shared" si="1"/>
        <v>4.6023119999999995</v>
      </c>
      <c r="N14" s="22">
        <f t="shared" si="1"/>
        <v>4.2482879999999996</v>
      </c>
      <c r="O14" s="22">
        <f t="shared" si="1"/>
        <v>4.2911999999999999</v>
      </c>
      <c r="P14" s="22">
        <f t="shared" si="1"/>
        <v>4.2161040000000005</v>
      </c>
      <c r="Q14" s="22">
        <f t="shared" si="1"/>
        <v>4.2697440000000002</v>
      </c>
      <c r="R14" s="22">
        <f t="shared" si="1"/>
        <v>4.3448399999999996</v>
      </c>
    </row>
    <row r="15" spans="2:22" x14ac:dyDescent="0.35">
      <c r="B15" t="s">
        <v>14</v>
      </c>
      <c r="C15" s="38">
        <v>95</v>
      </c>
      <c r="D15" s="4" t="s">
        <v>15</v>
      </c>
      <c r="F15" t="s">
        <v>33</v>
      </c>
      <c r="G15" s="22">
        <f t="shared" ref="G15:R15" si="2">IFERROR((G9)*0.00735,"")</f>
        <v>2.3297295</v>
      </c>
      <c r="H15" s="22">
        <f t="shared" si="2"/>
        <v>2.2401329999999997</v>
      </c>
      <c r="I15" s="22">
        <f t="shared" si="2"/>
        <v>2.2329300000000001</v>
      </c>
      <c r="J15" s="22">
        <f t="shared" si="2"/>
        <v>2.1684704999999997</v>
      </c>
      <c r="K15" s="22">
        <f t="shared" si="2"/>
        <v>2.1223125</v>
      </c>
      <c r="L15" s="22">
        <f t="shared" si="2"/>
        <v>2.063145</v>
      </c>
      <c r="M15" s="22">
        <f t="shared" si="2"/>
        <v>1.9043850000000002</v>
      </c>
      <c r="N15" s="22">
        <f t="shared" si="2"/>
        <v>2.0900460000000001</v>
      </c>
      <c r="O15" s="22">
        <f t="shared" si="2"/>
        <v>2.2127175000000001</v>
      </c>
      <c r="P15" s="22">
        <f t="shared" si="2"/>
        <v>2.2099245000000001</v>
      </c>
      <c r="Q15" s="22">
        <f t="shared" si="2"/>
        <v>2.4318944999999998</v>
      </c>
      <c r="R15" s="22">
        <f t="shared" si="2"/>
        <v>2.2123499999999998</v>
      </c>
    </row>
    <row r="16" spans="2:22" x14ac:dyDescent="0.35">
      <c r="E16" s="4"/>
      <c r="F16" t="s">
        <v>32</v>
      </c>
      <c r="G16" s="23">
        <f t="shared" ref="G16:R16" si="3">IFERROR((G10)*0.0137,"")</f>
        <v>3.3153999999999999</v>
      </c>
      <c r="H16" s="23">
        <f t="shared" si="3"/>
        <v>3.3290999999999999</v>
      </c>
      <c r="I16" s="23">
        <f t="shared" si="3"/>
        <v>3.3153999999999999</v>
      </c>
      <c r="J16" s="23">
        <f t="shared" si="3"/>
        <v>3.4523999999999999</v>
      </c>
      <c r="K16" s="23">
        <f t="shared" si="3"/>
        <v>3.7949000000000002</v>
      </c>
      <c r="L16" s="23">
        <f t="shared" si="3"/>
        <v>3.3428</v>
      </c>
      <c r="M16" s="23">
        <f t="shared" si="3"/>
        <v>3.3565</v>
      </c>
      <c r="N16" s="23">
        <f t="shared" si="3"/>
        <v>3.0413999999999999</v>
      </c>
      <c r="O16" s="23">
        <f t="shared" si="3"/>
        <v>3.0277000000000003</v>
      </c>
      <c r="P16" s="23">
        <f t="shared" si="3"/>
        <v>3.0550999999999999</v>
      </c>
      <c r="Q16" s="23">
        <f t="shared" si="3"/>
        <v>2.9592000000000001</v>
      </c>
      <c r="R16" s="23">
        <f t="shared" si="3"/>
        <v>3.1373000000000002</v>
      </c>
    </row>
    <row r="17" spans="2:18" x14ac:dyDescent="0.35">
      <c r="B17" t="s">
        <v>59</v>
      </c>
      <c r="C17" s="38"/>
      <c r="D17" s="4" t="s">
        <v>15</v>
      </c>
      <c r="G17" s="5"/>
      <c r="H17" s="5"/>
      <c r="I17" s="5"/>
      <c r="J17" s="5"/>
      <c r="K17" s="5"/>
      <c r="L17" s="5"/>
      <c r="M17" s="5"/>
      <c r="N17" s="5"/>
      <c r="O17" s="5"/>
      <c r="P17" s="5"/>
      <c r="Q17" s="5"/>
      <c r="R17" s="5"/>
    </row>
    <row r="18" spans="2:18" x14ac:dyDescent="0.35">
      <c r="B18" t="s">
        <v>57</v>
      </c>
      <c r="C18" s="9">
        <f>VLOOKUP(C$13,C26:D37,2)*((100-C17)/100)</f>
        <v>0.15</v>
      </c>
      <c r="D18" s="4" t="s">
        <v>6</v>
      </c>
      <c r="F18" t="s">
        <v>35</v>
      </c>
      <c r="G18" s="23">
        <f t="shared" ref="G18:R18" si="4">IFERROR(SUM(G14:G16),"")</f>
        <v>10.247441499999999</v>
      </c>
      <c r="H18" s="23">
        <f t="shared" si="4"/>
        <v>10.482657</v>
      </c>
      <c r="I18" s="23">
        <f t="shared" si="4"/>
        <v>10.451026000000001</v>
      </c>
      <c r="J18" s="23">
        <f t="shared" si="4"/>
        <v>10.577206499999999</v>
      </c>
      <c r="K18" s="23">
        <f t="shared" si="4"/>
        <v>10.895004499999999</v>
      </c>
      <c r="L18" s="23">
        <f t="shared" si="4"/>
        <v>10.201361</v>
      </c>
      <c r="M18" s="23">
        <f t="shared" si="4"/>
        <v>9.8631969999999995</v>
      </c>
      <c r="N18" s="23">
        <f t="shared" si="4"/>
        <v>9.3797339999999991</v>
      </c>
      <c r="O18" s="23">
        <f t="shared" si="4"/>
        <v>9.5316174999999994</v>
      </c>
      <c r="P18" s="23">
        <f t="shared" si="4"/>
        <v>9.4811285000000005</v>
      </c>
      <c r="Q18" s="23">
        <f t="shared" si="4"/>
        <v>9.6608385000000006</v>
      </c>
      <c r="R18" s="23">
        <f t="shared" si="4"/>
        <v>9.6944900000000001</v>
      </c>
    </row>
    <row r="19" spans="2:18" x14ac:dyDescent="0.35">
      <c r="B19" s="10" t="s">
        <v>58</v>
      </c>
      <c r="C19" s="9">
        <f>VLOOKUP(C$14,C40:D48,2)*((100-C17)/100)</f>
        <v>1.8129999999999999</v>
      </c>
      <c r="D19" s="4" t="s">
        <v>6</v>
      </c>
      <c r="G19" s="5"/>
      <c r="H19" s="5"/>
      <c r="I19" s="5"/>
      <c r="J19" s="5"/>
      <c r="K19" s="5"/>
      <c r="L19" s="5"/>
      <c r="M19" s="5"/>
      <c r="N19" s="5"/>
      <c r="O19" s="5"/>
      <c r="P19" s="5"/>
      <c r="Q19" s="5"/>
      <c r="R19" s="5"/>
    </row>
    <row r="20" spans="2:18" x14ac:dyDescent="0.35">
      <c r="F20" t="s">
        <v>13</v>
      </c>
      <c r="G20" s="8">
        <f t="shared" ref="G20:R20" si="5">IFERROR(G11-G18,"")</f>
        <v>13.852558500000002</v>
      </c>
      <c r="H20" s="8">
        <f t="shared" si="5"/>
        <v>13.117343000000002</v>
      </c>
      <c r="I20" s="8">
        <f t="shared" si="5"/>
        <v>11.548973999999999</v>
      </c>
      <c r="J20" s="8">
        <f t="shared" si="5"/>
        <v>10.422793500000001</v>
      </c>
      <c r="K20" s="8">
        <f t="shared" si="5"/>
        <v>10.404995500000002</v>
      </c>
      <c r="L20" s="8">
        <f t="shared" si="5"/>
        <v>11.098639</v>
      </c>
      <c r="M20" s="8">
        <f t="shared" si="5"/>
        <v>10.936803000000001</v>
      </c>
      <c r="N20" s="8">
        <f t="shared" si="5"/>
        <v>11.520265999999999</v>
      </c>
      <c r="O20" s="8">
        <f t="shared" si="5"/>
        <v>10.868382499999999</v>
      </c>
      <c r="P20" s="8">
        <f t="shared" si="5"/>
        <v>10.518871499999999</v>
      </c>
      <c r="Q20" s="8">
        <f t="shared" si="5"/>
        <v>10.039161499999999</v>
      </c>
      <c r="R20" s="8">
        <f t="shared" si="5"/>
        <v>8.8255099999999995</v>
      </c>
    </row>
    <row r="21" spans="2:18" x14ac:dyDescent="0.35">
      <c r="B21" s="11" t="s">
        <v>71</v>
      </c>
      <c r="C21" s="12">
        <f>IF(C10&lt;5000001,C11*(C15/100)*C18,50000*(C15/100)*C18+(C11-50000)*(C15/100)*C19)</f>
        <v>0</v>
      </c>
      <c r="D21" s="4"/>
    </row>
    <row r="22" spans="2:18" x14ac:dyDescent="0.35">
      <c r="B22" s="11" t="s">
        <v>72</v>
      </c>
      <c r="C22" s="13">
        <f>C3+C21</f>
        <v>100</v>
      </c>
    </row>
    <row r="25" spans="2:18" x14ac:dyDescent="0.35">
      <c r="B25" t="s">
        <v>55</v>
      </c>
      <c r="C25" s="15" t="s">
        <v>18</v>
      </c>
      <c r="D25" s="15" t="s">
        <v>19</v>
      </c>
    </row>
    <row r="26" spans="2:18" x14ac:dyDescent="0.35">
      <c r="C26" s="16">
        <v>4</v>
      </c>
      <c r="D26" s="17">
        <v>0</v>
      </c>
      <c r="F26" s="48"/>
      <c r="G26" s="48"/>
      <c r="H26" s="48"/>
      <c r="I26" s="48"/>
      <c r="J26" s="48"/>
      <c r="K26" s="48"/>
      <c r="L26" s="48"/>
      <c r="M26" s="48"/>
      <c r="N26" s="48"/>
      <c r="O26" s="48"/>
      <c r="P26" s="48"/>
      <c r="Q26" s="48"/>
      <c r="R26" s="48"/>
    </row>
    <row r="27" spans="2:18" x14ac:dyDescent="0.35">
      <c r="C27" s="16">
        <v>4.5</v>
      </c>
      <c r="D27" s="41">
        <v>2.5000000000000001E-3</v>
      </c>
      <c r="E27" s="1"/>
      <c r="F27" s="49" t="s">
        <v>63</v>
      </c>
      <c r="G27" s="49"/>
      <c r="H27" s="49"/>
      <c r="I27" s="49"/>
      <c r="J27" s="49"/>
      <c r="K27" s="49"/>
      <c r="L27" s="49"/>
      <c r="M27" s="49"/>
      <c r="N27" s="49"/>
      <c r="O27" s="49"/>
      <c r="P27" s="49"/>
      <c r="Q27" s="49"/>
      <c r="R27" s="49"/>
    </row>
    <row r="28" spans="2:18" x14ac:dyDescent="0.35">
      <c r="C28" s="16">
        <v>5</v>
      </c>
      <c r="D28" s="17">
        <v>5.0000000000000001E-3</v>
      </c>
      <c r="E28" s="18"/>
    </row>
    <row r="29" spans="2:18" x14ac:dyDescent="0.35">
      <c r="C29" s="16">
        <v>5.5</v>
      </c>
      <c r="D29" s="17">
        <v>0.03</v>
      </c>
      <c r="E29" s="18"/>
      <c r="F29" t="s">
        <v>65</v>
      </c>
      <c r="G29" s="8">
        <f t="shared" ref="G29:R29" si="6">$C$13</f>
        <v>9.5</v>
      </c>
      <c r="H29" s="8">
        <f t="shared" si="6"/>
        <v>9.5</v>
      </c>
      <c r="I29" s="8">
        <f t="shared" si="6"/>
        <v>9.5</v>
      </c>
      <c r="J29" s="8">
        <f t="shared" si="6"/>
        <v>9.5</v>
      </c>
      <c r="K29" s="8">
        <f t="shared" si="6"/>
        <v>9.5</v>
      </c>
      <c r="L29" s="8">
        <f t="shared" si="6"/>
        <v>9.5</v>
      </c>
      <c r="M29" s="8">
        <f t="shared" si="6"/>
        <v>9.5</v>
      </c>
      <c r="N29" s="8">
        <f t="shared" si="6"/>
        <v>9.5</v>
      </c>
      <c r="O29" s="8">
        <f t="shared" si="6"/>
        <v>9.5</v>
      </c>
      <c r="P29" s="8">
        <f t="shared" si="6"/>
        <v>9.5</v>
      </c>
      <c r="Q29" s="8">
        <f t="shared" si="6"/>
        <v>9.5</v>
      </c>
      <c r="R29" s="8">
        <f t="shared" si="6"/>
        <v>9.5</v>
      </c>
    </row>
    <row r="30" spans="2:18" x14ac:dyDescent="0.35">
      <c r="C30" s="16">
        <v>6</v>
      </c>
      <c r="D30" s="17">
        <v>0.05</v>
      </c>
      <c r="E30" s="18"/>
      <c r="F30" t="s">
        <v>66</v>
      </c>
      <c r="G30" s="8">
        <f>$C$14</f>
        <v>8</v>
      </c>
      <c r="H30" s="8">
        <f t="shared" ref="H30:R30" si="7">$C$14</f>
        <v>8</v>
      </c>
      <c r="I30" s="8">
        <f t="shared" si="7"/>
        <v>8</v>
      </c>
      <c r="J30" s="8">
        <f t="shared" si="7"/>
        <v>8</v>
      </c>
      <c r="K30" s="8">
        <f t="shared" si="7"/>
        <v>8</v>
      </c>
      <c r="L30" s="8">
        <f t="shared" si="7"/>
        <v>8</v>
      </c>
      <c r="M30" s="8">
        <f t="shared" si="7"/>
        <v>8</v>
      </c>
      <c r="N30" s="8">
        <f t="shared" si="7"/>
        <v>8</v>
      </c>
      <c r="O30" s="8">
        <f t="shared" si="7"/>
        <v>8</v>
      </c>
      <c r="P30" s="8">
        <f t="shared" si="7"/>
        <v>8</v>
      </c>
      <c r="Q30" s="8">
        <f t="shared" si="7"/>
        <v>8</v>
      </c>
      <c r="R30" s="8">
        <f t="shared" si="7"/>
        <v>8</v>
      </c>
    </row>
    <row r="31" spans="2:18" x14ac:dyDescent="0.35">
      <c r="C31" s="16">
        <v>6.5</v>
      </c>
      <c r="D31" s="17">
        <v>7.0000000000000007E-2</v>
      </c>
      <c r="E31" s="18"/>
      <c r="F31" t="s">
        <v>14</v>
      </c>
      <c r="G31">
        <f t="shared" ref="G31:R31" si="8">$C$15</f>
        <v>95</v>
      </c>
      <c r="H31">
        <f t="shared" si="8"/>
        <v>95</v>
      </c>
      <c r="I31">
        <f t="shared" si="8"/>
        <v>95</v>
      </c>
      <c r="J31">
        <f t="shared" si="8"/>
        <v>95</v>
      </c>
      <c r="K31">
        <f t="shared" si="8"/>
        <v>95</v>
      </c>
      <c r="L31">
        <f t="shared" si="8"/>
        <v>95</v>
      </c>
      <c r="M31">
        <f t="shared" si="8"/>
        <v>95</v>
      </c>
      <c r="N31">
        <f t="shared" si="8"/>
        <v>95</v>
      </c>
      <c r="O31">
        <f t="shared" si="8"/>
        <v>95</v>
      </c>
      <c r="P31">
        <f t="shared" si="8"/>
        <v>95</v>
      </c>
      <c r="Q31">
        <f t="shared" si="8"/>
        <v>95</v>
      </c>
      <c r="R31">
        <f t="shared" si="8"/>
        <v>95</v>
      </c>
    </row>
    <row r="32" spans="2:18" x14ac:dyDescent="0.35">
      <c r="C32" s="16">
        <v>7</v>
      </c>
      <c r="D32" s="17">
        <v>0.08</v>
      </c>
      <c r="E32" s="18"/>
    </row>
    <row r="33" spans="1:18" x14ac:dyDescent="0.35">
      <c r="C33" s="16">
        <v>7.5</v>
      </c>
      <c r="D33" s="17">
        <v>0.09</v>
      </c>
      <c r="E33" s="18"/>
      <c r="F33" t="s">
        <v>67</v>
      </c>
      <c r="G33" s="8">
        <f t="shared" ref="G33:R33" si="9">IF(G20=0,0,IFERROR(G29-G20,""))</f>
        <v>-4.3525585000000024</v>
      </c>
      <c r="H33" s="8">
        <f t="shared" si="9"/>
        <v>-3.6173430000000018</v>
      </c>
      <c r="I33" s="8">
        <f t="shared" si="9"/>
        <v>-2.0489739999999994</v>
      </c>
      <c r="J33" s="8">
        <f t="shared" si="9"/>
        <v>-0.92279350000000093</v>
      </c>
      <c r="K33" s="8">
        <f t="shared" si="9"/>
        <v>-0.90499550000000184</v>
      </c>
      <c r="L33" s="8">
        <f t="shared" si="9"/>
        <v>-1.5986390000000004</v>
      </c>
      <c r="M33" s="8">
        <f t="shared" si="9"/>
        <v>-1.4368030000000012</v>
      </c>
      <c r="N33" s="8">
        <f t="shared" si="9"/>
        <v>-2.0202659999999995</v>
      </c>
      <c r="O33" s="8">
        <f t="shared" si="9"/>
        <v>-1.3683824999999992</v>
      </c>
      <c r="P33" s="8">
        <f t="shared" si="9"/>
        <v>-1.0188714999999995</v>
      </c>
      <c r="Q33" s="8">
        <f t="shared" si="9"/>
        <v>-0.53916149999999874</v>
      </c>
      <c r="R33" s="8">
        <f t="shared" si="9"/>
        <v>0.67449000000000048</v>
      </c>
    </row>
    <row r="34" spans="1:18" x14ac:dyDescent="0.35">
      <c r="C34" s="16">
        <v>8</v>
      </c>
      <c r="D34" s="17">
        <v>0.1</v>
      </c>
      <c r="E34" s="18"/>
      <c r="F34" t="s">
        <v>68</v>
      </c>
      <c r="G34" s="31">
        <f>IF(G20=0,0,IFERROR(G30-G20,""))</f>
        <v>-5.8525585000000024</v>
      </c>
      <c r="H34" s="31">
        <f t="shared" ref="H34:R34" si="10">IF(H20=0,0,IFERROR(H30-H20,""))</f>
        <v>-5.1173430000000018</v>
      </c>
      <c r="I34" s="31">
        <f t="shared" si="10"/>
        <v>-3.5489739999999994</v>
      </c>
      <c r="J34" s="31">
        <f t="shared" si="10"/>
        <v>-2.4227935000000009</v>
      </c>
      <c r="K34" s="31">
        <f t="shared" si="10"/>
        <v>-2.4049955000000018</v>
      </c>
      <c r="L34" s="31">
        <f t="shared" si="10"/>
        <v>-3.0986390000000004</v>
      </c>
      <c r="M34" s="31">
        <f t="shared" si="10"/>
        <v>-2.9368030000000012</v>
      </c>
      <c r="N34" s="31">
        <f t="shared" si="10"/>
        <v>-3.5202659999999995</v>
      </c>
      <c r="O34" s="31">
        <f t="shared" si="10"/>
        <v>-2.8683824999999992</v>
      </c>
      <c r="P34" s="31">
        <f t="shared" si="10"/>
        <v>-2.5188714999999995</v>
      </c>
      <c r="Q34" s="31">
        <f t="shared" si="10"/>
        <v>-2.0391614999999987</v>
      </c>
      <c r="R34" s="31">
        <f t="shared" si="10"/>
        <v>-0.82550999999999952</v>
      </c>
    </row>
    <row r="35" spans="1:18" x14ac:dyDescent="0.35">
      <c r="C35" s="16">
        <v>8.5</v>
      </c>
      <c r="D35" s="17">
        <v>0.105</v>
      </c>
      <c r="E35" s="18"/>
    </row>
    <row r="36" spans="1:18" x14ac:dyDescent="0.35">
      <c r="C36" s="16">
        <v>9</v>
      </c>
      <c r="D36" s="17">
        <v>0.11</v>
      </c>
      <c r="F36" s="11" t="s">
        <v>60</v>
      </c>
      <c r="G36" s="14">
        <f>IFERROR(IF(AND(G33&gt;0,$C$11&lt;=50000),G33*(G31/100)*$C$11/12,IF(AND(G33&gt;0,$C$11&gt;50000),G33*(G31/100)*50000/12+IF(AND(G34&gt;0,$C$11&gt;50000),G34*(G31/100)*($C$11-50000)/12,0),0)),0)</f>
        <v>0</v>
      </c>
      <c r="H36" s="14">
        <f t="shared" ref="H36:R36" si="11">IFERROR(IF(AND(H33&gt;0,$C$11&lt;=50000),H33*(H31/100)*$C$11/12,IF(AND(H33&gt;0,$C$11&gt;50000),H33*(H31/100)*50000/12+IF(AND(H34&gt;0,$C$11&gt;50000),H34*(H31/100)*($C$11-50000)/12,0),0)),0)</f>
        <v>0</v>
      </c>
      <c r="I36" s="14">
        <f t="shared" si="11"/>
        <v>0</v>
      </c>
      <c r="J36" s="14">
        <f t="shared" si="11"/>
        <v>0</v>
      </c>
      <c r="K36" s="14">
        <f t="shared" si="11"/>
        <v>0</v>
      </c>
      <c r="L36" s="14">
        <f t="shared" si="11"/>
        <v>0</v>
      </c>
      <c r="M36" s="14">
        <f t="shared" si="11"/>
        <v>0</v>
      </c>
      <c r="N36" s="14">
        <f t="shared" si="11"/>
        <v>0</v>
      </c>
      <c r="O36" s="14">
        <f t="shared" si="11"/>
        <v>0</v>
      </c>
      <c r="P36" s="14">
        <f t="shared" si="11"/>
        <v>0</v>
      </c>
      <c r="Q36" s="14">
        <f t="shared" si="11"/>
        <v>0</v>
      </c>
      <c r="R36" s="14">
        <f t="shared" si="11"/>
        <v>0</v>
      </c>
    </row>
    <row r="37" spans="1:18" x14ac:dyDescent="0.35">
      <c r="C37" s="16">
        <v>9.5</v>
      </c>
      <c r="D37" s="17">
        <v>0.15</v>
      </c>
      <c r="F37" s="11"/>
    </row>
    <row r="38" spans="1:18" x14ac:dyDescent="0.35">
      <c r="E38" s="1"/>
      <c r="F38" s="48" t="s">
        <v>62</v>
      </c>
      <c r="G38" s="48"/>
      <c r="H38" s="48"/>
      <c r="I38" s="48"/>
      <c r="J38" s="48"/>
      <c r="K38" s="48"/>
      <c r="L38" s="48"/>
      <c r="M38" s="48"/>
      <c r="N38" s="48"/>
      <c r="O38" s="48"/>
      <c r="P38" s="48"/>
      <c r="Q38" s="48"/>
      <c r="R38" s="48"/>
    </row>
    <row r="39" spans="1:18" x14ac:dyDescent="0.35">
      <c r="B39" s="10" t="s">
        <v>56</v>
      </c>
      <c r="C39" s="19" t="s">
        <v>18</v>
      </c>
      <c r="D39" s="15" t="s">
        <v>19</v>
      </c>
      <c r="E39" s="18"/>
      <c r="F39" s="49" t="s">
        <v>61</v>
      </c>
      <c r="G39" s="49"/>
      <c r="H39" s="49"/>
      <c r="I39" s="49"/>
      <c r="J39" s="49"/>
      <c r="K39" s="49"/>
      <c r="L39" s="49"/>
      <c r="M39" s="49"/>
      <c r="N39" s="49"/>
      <c r="O39" s="49"/>
      <c r="P39" s="49"/>
      <c r="Q39" s="49"/>
      <c r="R39" s="49"/>
    </row>
    <row r="40" spans="1:18" x14ac:dyDescent="0.35">
      <c r="C40" s="16">
        <v>4</v>
      </c>
      <c r="D40" s="17">
        <v>0</v>
      </c>
      <c r="E40" s="18"/>
    </row>
    <row r="41" spans="1:18" x14ac:dyDescent="0.35">
      <c r="C41" s="16">
        <v>4.5</v>
      </c>
      <c r="D41" s="41">
        <v>2.5000000000000001E-3</v>
      </c>
      <c r="E41" s="18"/>
      <c r="F41" t="s">
        <v>4</v>
      </c>
      <c r="G41" s="5">
        <f>IFERROR(G$36,0)</f>
        <v>0</v>
      </c>
    </row>
    <row r="42" spans="1:18" x14ac:dyDescent="0.35">
      <c r="C42" s="16">
        <v>5</v>
      </c>
      <c r="D42" s="17">
        <v>5.0000000000000001E-3</v>
      </c>
      <c r="E42" s="18"/>
      <c r="F42" t="s">
        <v>21</v>
      </c>
      <c r="G42" s="5">
        <f>IFERROR(H$36,0)</f>
        <v>0</v>
      </c>
    </row>
    <row r="43" spans="1:18" x14ac:dyDescent="0.35">
      <c r="C43" s="16">
        <v>5.5</v>
      </c>
      <c r="D43" s="17">
        <v>0.1</v>
      </c>
      <c r="E43" s="18"/>
      <c r="F43" t="s">
        <v>22</v>
      </c>
      <c r="G43" s="5">
        <f>IFERROR(I$36,0)</f>
        <v>0</v>
      </c>
    </row>
    <row r="44" spans="1:18" x14ac:dyDescent="0.35">
      <c r="C44" s="16">
        <v>6</v>
      </c>
      <c r="D44" s="17">
        <v>0.31</v>
      </c>
      <c r="E44" s="18"/>
      <c r="F44" t="s">
        <v>23</v>
      </c>
      <c r="G44" s="5">
        <f>IFERROR(J$36,0)</f>
        <v>0</v>
      </c>
    </row>
    <row r="45" spans="1:18" x14ac:dyDescent="0.35">
      <c r="C45" s="16">
        <v>6.5</v>
      </c>
      <c r="D45" s="17">
        <v>0.65</v>
      </c>
      <c r="E45" s="18"/>
      <c r="F45" t="s">
        <v>24</v>
      </c>
      <c r="G45" s="5">
        <f>IFERROR(K$36,0)</f>
        <v>0</v>
      </c>
    </row>
    <row r="46" spans="1:18" x14ac:dyDescent="0.35">
      <c r="C46" s="16">
        <v>7</v>
      </c>
      <c r="D46" s="17">
        <v>1.107</v>
      </c>
      <c r="E46" s="18"/>
      <c r="F46" t="s">
        <v>25</v>
      </c>
      <c r="G46" s="5">
        <f>IFERROR(L$36,0)</f>
        <v>0</v>
      </c>
    </row>
    <row r="47" spans="1:18" x14ac:dyDescent="0.35">
      <c r="A47" s="21">
        <f ca="1">TODAY()</f>
        <v>46232</v>
      </c>
      <c r="C47" s="16">
        <v>7.5</v>
      </c>
      <c r="D47" s="17">
        <v>1.413</v>
      </c>
      <c r="F47" t="s">
        <v>26</v>
      </c>
      <c r="G47" s="5">
        <f>IFERROR(M$36,0)</f>
        <v>0</v>
      </c>
    </row>
    <row r="48" spans="1:18" x14ac:dyDescent="0.35">
      <c r="C48" s="16">
        <v>8</v>
      </c>
      <c r="D48" s="17">
        <v>1.8129999999999999</v>
      </c>
      <c r="F48" t="s">
        <v>27</v>
      </c>
      <c r="G48" s="5">
        <f>IFERROR(N$36,0)</f>
        <v>0</v>
      </c>
    </row>
    <row r="49" spans="6:7" x14ac:dyDescent="0.35">
      <c r="F49" t="s">
        <v>28</v>
      </c>
      <c r="G49" s="5">
        <f>IFERROR(O$36,0)</f>
        <v>0</v>
      </c>
    </row>
    <row r="50" spans="6:7" x14ac:dyDescent="0.35">
      <c r="F50" t="s">
        <v>29</v>
      </c>
      <c r="G50" s="5">
        <f>IFERROR(P$36,0)</f>
        <v>0</v>
      </c>
    </row>
    <row r="51" spans="6:7" x14ac:dyDescent="0.35">
      <c r="F51" t="s">
        <v>30</v>
      </c>
      <c r="G51" s="5">
        <f>IFERROR(Q$36,0)</f>
        <v>0</v>
      </c>
    </row>
    <row r="52" spans="6:7" x14ac:dyDescent="0.35">
      <c r="F52" t="s">
        <v>31</v>
      </c>
      <c r="G52" s="5">
        <f>IFERROR(R$36,0)</f>
        <v>0</v>
      </c>
    </row>
    <row r="54" spans="6:7" x14ac:dyDescent="0.35">
      <c r="F54" s="11" t="s">
        <v>73</v>
      </c>
      <c r="G54" s="14">
        <f>SUM(G41:G52)</f>
        <v>0</v>
      </c>
    </row>
    <row r="55" spans="6:7" x14ac:dyDescent="0.35">
      <c r="F55" s="11"/>
      <c r="G55" s="11"/>
    </row>
    <row r="56" spans="6:7" x14ac:dyDescent="0.35">
      <c r="F56" s="11" t="s">
        <v>45</v>
      </c>
      <c r="G56" s="20">
        <f>C22</f>
        <v>100</v>
      </c>
    </row>
    <row r="57" spans="6:7" x14ac:dyDescent="0.35">
      <c r="F57" s="11" t="s">
        <v>70</v>
      </c>
      <c r="G57" s="13">
        <f>G54-G56</f>
        <v>-100</v>
      </c>
    </row>
    <row r="66" customFormat="1" x14ac:dyDescent="0.35"/>
    <row r="67" customFormat="1" x14ac:dyDescent="0.35"/>
    <row r="68" customFormat="1" x14ac:dyDescent="0.35"/>
    <row r="69" customFormat="1" x14ac:dyDescent="0.35"/>
    <row r="70" customFormat="1" x14ac:dyDescent="0.35"/>
    <row r="71" customFormat="1" x14ac:dyDescent="0.35"/>
  </sheetData>
  <sheetProtection algorithmName="SHA-512" hashValue="8iCSZKUP4d4g/wWe5pbH7WLDudLLuz3M24C5driQmuSV4BOk7ZO6lXqs89ixqlcW13jylGnc64Hw6Gno2AQlfg==" saltValue="mKCXPqNLAcZlFhjxsHZBEQ==" spinCount="100000" sheet="1" objects="1" scenarios="1"/>
  <protectedRanges>
    <protectedRange sqref="G41:G52" name="Range4"/>
    <protectedRange sqref="C17 C13:C15" name="Range2"/>
    <protectedRange sqref="C6:C8" name="Range1"/>
    <protectedRange sqref="S5:S9 G12:R13 G17:R19" name="Range3"/>
    <protectedRange sqref="H6:R10" name="Range3_1"/>
    <protectedRange sqref="G6:G10" name="Range3_2"/>
  </protectedRanges>
  <mergeCells count="8">
    <mergeCell ref="F38:R38"/>
    <mergeCell ref="F39:R39"/>
    <mergeCell ref="B1:E1"/>
    <mergeCell ref="B2:D2"/>
    <mergeCell ref="F2:R2"/>
    <mergeCell ref="F3:R3"/>
    <mergeCell ref="F26:R26"/>
    <mergeCell ref="F27:R27"/>
  </mergeCells>
  <hyperlinks>
    <hyperlink ref="T5" r:id="rId1" xr:uid="{0B609C26-DF16-42FD-9192-DF668AE4C669}"/>
    <hyperlink ref="T7" r:id="rId2" xr:uid="{029BE3B1-6D94-4727-9678-BB6EEE8686D8}"/>
    <hyperlink ref="T9" r:id="rId3" xr:uid="{08D48476-491C-4A8D-BBD0-03D22277BC25}"/>
    <hyperlink ref="T8" r:id="rId4" xr:uid="{7B552940-0D99-42F1-A427-193331995498}"/>
    <hyperlink ref="F8" r:id="rId5" xr:uid="{EF268ECC-CFBE-4AFF-89A7-01BF09955785}"/>
    <hyperlink ref="F6" r:id="rId6" xr:uid="{B5391224-98CD-431F-9998-9B4E103994BB}"/>
    <hyperlink ref="F9" r:id="rId7" xr:uid="{A14109FF-E696-4B07-8306-6C982E6580BA}"/>
    <hyperlink ref="F10" r:id="rId8" xr:uid="{19E6918D-C69F-46B2-8008-4BFA934ABA48}"/>
  </hyperlinks>
  <pageMargins left="0.5" right="0.5" top="0.5" bottom="0.5" header="0.5" footer="0.3"/>
  <pageSetup orientation="landscape" r:id="rId9"/>
  <drawing r:id="rId10"/>
  <legacyDrawing r:id="rId11"/>
  <mc:AlternateContent xmlns:mc="http://schemas.openxmlformats.org/markup-compatibility/2006">
    <mc:Choice Requires="x14">
      <controls>
        <mc:AlternateContent xmlns:mc="http://schemas.openxmlformats.org/markup-compatibility/2006">
          <mc:Choice Requires="x14">
            <control shapeId="175105" r:id="rId12" name="Button 1">
              <controlPr defaultSize="0" print="0" autoFill="0" autoPict="0" macro="[0]!Print2025">
                <anchor moveWithCells="1" sizeWithCells="1">
                  <from>
                    <xdr:col>10</xdr:col>
                    <xdr:colOff>476250</xdr:colOff>
                    <xdr:row>54</xdr:row>
                    <xdr:rowOff>184150</xdr:rowOff>
                  </from>
                  <to>
                    <xdr:col>11</xdr:col>
                    <xdr:colOff>774700</xdr:colOff>
                    <xdr:row>57</xdr:row>
                    <xdr:rowOff>69850</xdr:rowOff>
                  </to>
                </anchor>
              </controlPr>
            </control>
          </mc:Choice>
        </mc:AlternateContent>
        <mc:AlternateContent xmlns:mc="http://schemas.openxmlformats.org/markup-compatibility/2006">
          <mc:Choice Requires="x14">
            <control shapeId="175106" r:id="rId13" name="Button 2">
              <controlPr defaultSize="0" print="0" autoFill="0" autoPict="0" macro="[0]!Goto2024">
                <anchor moveWithCells="1" sizeWithCells="1">
                  <from>
                    <xdr:col>8</xdr:col>
                    <xdr:colOff>603250</xdr:colOff>
                    <xdr:row>55</xdr:row>
                    <xdr:rowOff>12700</xdr:rowOff>
                  </from>
                  <to>
                    <xdr:col>10</xdr:col>
                    <xdr:colOff>50800</xdr:colOff>
                    <xdr:row>57</xdr:row>
                    <xdr:rowOff>88900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D37CC6-DB17-4A73-B9F7-373B78B69F80}">
  <sheetPr codeName="Sheet6"/>
  <dimension ref="A1:V71"/>
  <sheetViews>
    <sheetView showGridLines="0" showRowColHeaders="0" workbookViewId="0">
      <selection activeCell="F6" sqref="F6"/>
    </sheetView>
  </sheetViews>
  <sheetFormatPr defaultRowHeight="14.5" x14ac:dyDescent="0.35"/>
  <cols>
    <col min="1" max="1" width="9.7265625" bestFit="1" customWidth="1"/>
    <col min="2" max="2" width="45.81640625" bestFit="1" customWidth="1"/>
    <col min="3" max="3" width="17.453125" customWidth="1"/>
    <col min="6" max="6" width="54.453125" customWidth="1"/>
    <col min="7" max="7" width="14.54296875" customWidth="1"/>
    <col min="8" max="18" width="12.7265625" customWidth="1"/>
    <col min="19" max="19" width="5.1796875" customWidth="1"/>
    <col min="20" max="20" width="0" hidden="1" customWidth="1"/>
  </cols>
  <sheetData>
    <row r="1" spans="2:22" x14ac:dyDescent="0.35">
      <c r="B1" s="50" t="s">
        <v>43</v>
      </c>
      <c r="C1" s="45"/>
      <c r="D1" s="45"/>
      <c r="E1" s="45"/>
    </row>
    <row r="2" spans="2:22" x14ac:dyDescent="0.35">
      <c r="B2" s="51" t="s">
        <v>74</v>
      </c>
      <c r="C2" s="51"/>
      <c r="D2" s="51"/>
      <c r="E2" s="1"/>
      <c r="F2" s="48"/>
      <c r="G2" s="48"/>
      <c r="H2" s="48"/>
      <c r="I2" s="48"/>
      <c r="J2" s="48"/>
      <c r="K2" s="48"/>
      <c r="L2" s="48"/>
      <c r="M2" s="48"/>
      <c r="N2" s="48"/>
      <c r="O2" s="48"/>
      <c r="P2" s="48"/>
      <c r="Q2" s="48"/>
      <c r="R2" s="48"/>
    </row>
    <row r="3" spans="2:22" x14ac:dyDescent="0.35">
      <c r="B3" t="s">
        <v>1</v>
      </c>
      <c r="C3" s="2">
        <v>100</v>
      </c>
      <c r="F3" s="49" t="s">
        <v>2</v>
      </c>
      <c r="G3" s="49"/>
      <c r="H3" s="49"/>
      <c r="I3" s="49"/>
      <c r="J3" s="49"/>
      <c r="K3" s="49"/>
      <c r="L3" s="49"/>
      <c r="M3" s="49"/>
      <c r="N3" s="49"/>
      <c r="O3" s="49"/>
      <c r="P3" s="49"/>
      <c r="Q3" s="49"/>
      <c r="R3" s="49"/>
    </row>
    <row r="4" spans="2:22" x14ac:dyDescent="0.35">
      <c r="F4" s="40">
        <v>2024</v>
      </c>
      <c r="G4" s="3" t="s">
        <v>4</v>
      </c>
      <c r="H4" s="3" t="s">
        <v>21</v>
      </c>
      <c r="I4" s="3" t="s">
        <v>22</v>
      </c>
      <c r="J4" s="3" t="s">
        <v>23</v>
      </c>
      <c r="K4" s="3" t="s">
        <v>24</v>
      </c>
      <c r="L4" s="3" t="s">
        <v>25</v>
      </c>
      <c r="M4" s="3" t="s">
        <v>26</v>
      </c>
      <c r="N4" s="3" t="s">
        <v>27</v>
      </c>
      <c r="O4" s="3" t="s">
        <v>28</v>
      </c>
      <c r="P4" s="3" t="s">
        <v>29</v>
      </c>
      <c r="Q4" s="3" t="s">
        <v>30</v>
      </c>
      <c r="R4" s="3" t="s">
        <v>31</v>
      </c>
      <c r="S4" s="1"/>
      <c r="T4" s="27" t="s">
        <v>37</v>
      </c>
      <c r="V4" s="1"/>
    </row>
    <row r="5" spans="2:22" x14ac:dyDescent="0.35">
      <c r="B5" t="s">
        <v>5</v>
      </c>
      <c r="F5" s="27" t="s">
        <v>37</v>
      </c>
      <c r="S5" s="22"/>
      <c r="T5" s="6" t="s">
        <v>7</v>
      </c>
    </row>
    <row r="6" spans="2:22" x14ac:dyDescent="0.35">
      <c r="B6">
        <v>2021</v>
      </c>
      <c r="C6" s="35"/>
      <c r="D6" t="s">
        <v>8</v>
      </c>
      <c r="F6" s="6" t="s">
        <v>47</v>
      </c>
      <c r="G6" s="25">
        <v>20.100000000000001</v>
      </c>
      <c r="H6" s="25">
        <v>20.6</v>
      </c>
      <c r="I6" s="25">
        <v>20.7</v>
      </c>
      <c r="J6" s="25">
        <v>20.5</v>
      </c>
      <c r="K6" s="25">
        <v>22</v>
      </c>
      <c r="L6" s="25">
        <v>22.8</v>
      </c>
      <c r="M6" s="25">
        <v>22.8</v>
      </c>
      <c r="N6" s="25">
        <v>23.6</v>
      </c>
      <c r="O6" s="25">
        <v>25.5</v>
      </c>
      <c r="P6" s="25">
        <v>25.2</v>
      </c>
      <c r="Q6" s="25">
        <v>24.2</v>
      </c>
      <c r="R6" s="25">
        <v>23.3</v>
      </c>
      <c r="S6" s="22"/>
    </row>
    <row r="7" spans="2:22" x14ac:dyDescent="0.35">
      <c r="B7">
        <v>2022</v>
      </c>
      <c r="C7" s="36"/>
      <c r="D7" t="s">
        <v>8</v>
      </c>
      <c r="F7" t="s">
        <v>9</v>
      </c>
      <c r="G7" s="39"/>
      <c r="H7" s="39"/>
      <c r="I7" s="39"/>
      <c r="J7" s="39"/>
      <c r="K7" s="39"/>
      <c r="L7" s="39"/>
      <c r="M7" s="39"/>
      <c r="N7" s="39"/>
      <c r="O7" s="39"/>
      <c r="P7" s="39"/>
      <c r="Q7" s="39"/>
      <c r="R7" s="39"/>
      <c r="S7" s="22"/>
      <c r="T7" s="6" t="s">
        <v>7</v>
      </c>
    </row>
    <row r="8" spans="2:22" x14ac:dyDescent="0.35">
      <c r="B8">
        <v>2023</v>
      </c>
      <c r="C8" s="36"/>
      <c r="D8" t="s">
        <v>8</v>
      </c>
      <c r="F8" s="6" t="s">
        <v>48</v>
      </c>
      <c r="G8" s="25">
        <v>4.74</v>
      </c>
      <c r="H8" s="25">
        <v>4.3600000000000003</v>
      </c>
      <c r="I8" s="25">
        <v>4.3600000000000003</v>
      </c>
      <c r="J8" s="25">
        <v>4.3899999999999997</v>
      </c>
      <c r="K8" s="25">
        <v>4.51</v>
      </c>
      <c r="L8" s="25">
        <v>4.4800000000000004</v>
      </c>
      <c r="M8" s="25">
        <v>4.42</v>
      </c>
      <c r="N8" s="25">
        <v>3.84</v>
      </c>
      <c r="O8" s="25">
        <v>3.98</v>
      </c>
      <c r="P8" s="25">
        <v>3.99</v>
      </c>
      <c r="Q8" s="25">
        <v>4.07</v>
      </c>
      <c r="R8" s="25">
        <v>4.2300000000000004</v>
      </c>
      <c r="S8" s="22"/>
      <c r="T8" s="26" t="s">
        <v>36</v>
      </c>
    </row>
    <row r="9" spans="2:22" x14ac:dyDescent="0.35">
      <c r="C9" s="7"/>
      <c r="F9" s="6" t="s">
        <v>49</v>
      </c>
      <c r="G9" s="25">
        <v>378.4</v>
      </c>
      <c r="H9" s="25">
        <v>363.63</v>
      </c>
      <c r="I9" s="25">
        <v>362.17</v>
      </c>
      <c r="J9" s="25">
        <v>357.68</v>
      </c>
      <c r="K9" s="25">
        <v>388.65</v>
      </c>
      <c r="L9" s="25">
        <v>384.1</v>
      </c>
      <c r="M9" s="25">
        <v>364.3</v>
      </c>
      <c r="N9" s="25">
        <v>343.4</v>
      </c>
      <c r="O9" s="25">
        <v>346.34</v>
      </c>
      <c r="P9" s="25">
        <v>355.6</v>
      </c>
      <c r="Q9" s="25">
        <v>317</v>
      </c>
      <c r="R9" s="25">
        <v>313.75</v>
      </c>
      <c r="S9" s="22"/>
      <c r="T9" s="6" t="s">
        <v>7</v>
      </c>
    </row>
    <row r="10" spans="2:22" x14ac:dyDescent="0.35">
      <c r="B10" t="s">
        <v>10</v>
      </c>
      <c r="C10" s="7">
        <f>MAX(C6:C8)</f>
        <v>0</v>
      </c>
      <c r="D10" t="s">
        <v>8</v>
      </c>
      <c r="F10" s="6" t="s">
        <v>50</v>
      </c>
      <c r="G10" s="25">
        <v>274</v>
      </c>
      <c r="H10" s="25">
        <v>278</v>
      </c>
      <c r="I10" s="25">
        <v>271</v>
      </c>
      <c r="J10" s="25">
        <v>260</v>
      </c>
      <c r="K10" s="25">
        <v>276</v>
      </c>
      <c r="L10" s="25">
        <v>256</v>
      </c>
      <c r="M10" s="25">
        <v>237</v>
      </c>
      <c r="N10" s="25">
        <v>236</v>
      </c>
      <c r="O10" s="25">
        <v>227</v>
      </c>
      <c r="P10" s="25">
        <v>236</v>
      </c>
      <c r="Q10" s="25">
        <v>235</v>
      </c>
      <c r="R10" s="25">
        <v>230</v>
      </c>
    </row>
    <row r="11" spans="2:22" x14ac:dyDescent="0.35">
      <c r="C11" s="7">
        <f>C10/100</f>
        <v>0</v>
      </c>
      <c r="D11" t="s">
        <v>11</v>
      </c>
      <c r="F11" t="s">
        <v>3</v>
      </c>
      <c r="G11" s="5">
        <f t="shared" ref="G11:R11" si="0">IFERROR((G6),"")</f>
        <v>20.100000000000001</v>
      </c>
      <c r="H11" s="5">
        <f t="shared" si="0"/>
        <v>20.6</v>
      </c>
      <c r="I11" s="5">
        <f t="shared" si="0"/>
        <v>20.7</v>
      </c>
      <c r="J11" s="5">
        <f t="shared" si="0"/>
        <v>20.5</v>
      </c>
      <c r="K11" s="5">
        <f t="shared" si="0"/>
        <v>22</v>
      </c>
      <c r="L11" s="5">
        <f t="shared" si="0"/>
        <v>22.8</v>
      </c>
      <c r="M11" s="5">
        <f t="shared" si="0"/>
        <v>22.8</v>
      </c>
      <c r="N11" s="5">
        <f t="shared" si="0"/>
        <v>23.6</v>
      </c>
      <c r="O11" s="5">
        <f t="shared" si="0"/>
        <v>25.5</v>
      </c>
      <c r="P11" s="5">
        <f t="shared" si="0"/>
        <v>25.2</v>
      </c>
      <c r="Q11" s="5">
        <f t="shared" si="0"/>
        <v>24.2</v>
      </c>
      <c r="R11" s="5">
        <f t="shared" si="0"/>
        <v>23.3</v>
      </c>
    </row>
    <row r="12" spans="2:22" x14ac:dyDescent="0.35">
      <c r="G12" s="5"/>
      <c r="H12" s="5"/>
      <c r="I12" s="5"/>
      <c r="J12" s="5"/>
      <c r="K12" s="5"/>
      <c r="L12" s="5"/>
      <c r="M12" s="5"/>
      <c r="N12" s="5"/>
      <c r="O12" s="5"/>
      <c r="P12" s="5"/>
      <c r="Q12" s="5"/>
      <c r="R12" s="5"/>
    </row>
    <row r="13" spans="2:22" x14ac:dyDescent="0.35">
      <c r="B13" t="s">
        <v>65</v>
      </c>
      <c r="C13" s="37">
        <v>9.5</v>
      </c>
      <c r="D13" s="4" t="s">
        <v>6</v>
      </c>
      <c r="F13" t="s">
        <v>9</v>
      </c>
      <c r="G13" s="5"/>
      <c r="H13" s="5"/>
      <c r="I13" s="5"/>
      <c r="J13" s="5"/>
      <c r="K13" s="5"/>
      <c r="L13" s="5"/>
      <c r="M13" s="5"/>
      <c r="N13" s="5"/>
      <c r="O13" s="5"/>
      <c r="P13" s="5"/>
      <c r="Q13" s="5"/>
      <c r="R13" s="5"/>
    </row>
    <row r="14" spans="2:22" x14ac:dyDescent="0.35">
      <c r="B14" t="s">
        <v>66</v>
      </c>
      <c r="C14" s="37">
        <v>8</v>
      </c>
      <c r="D14" s="4" t="s">
        <v>6</v>
      </c>
      <c r="E14" s="4"/>
      <c r="F14" t="s">
        <v>34</v>
      </c>
      <c r="G14" s="22">
        <f t="shared" ref="G14:R14" si="1">IFERROR((G8)*1.0728,"")</f>
        <v>5.0850720000000003</v>
      </c>
      <c r="H14" s="22">
        <f t="shared" si="1"/>
        <v>4.6774080000000007</v>
      </c>
      <c r="I14" s="22">
        <f t="shared" si="1"/>
        <v>4.6774080000000007</v>
      </c>
      <c r="J14" s="22">
        <f t="shared" si="1"/>
        <v>4.7095919999999998</v>
      </c>
      <c r="K14" s="22">
        <f t="shared" si="1"/>
        <v>4.8383279999999997</v>
      </c>
      <c r="L14" s="22">
        <f t="shared" si="1"/>
        <v>4.8061440000000006</v>
      </c>
      <c r="M14" s="22">
        <f t="shared" si="1"/>
        <v>4.7417759999999998</v>
      </c>
      <c r="N14" s="22">
        <f t="shared" si="1"/>
        <v>4.1195519999999997</v>
      </c>
      <c r="O14" s="22">
        <f t="shared" si="1"/>
        <v>4.2697440000000002</v>
      </c>
      <c r="P14" s="22">
        <f t="shared" si="1"/>
        <v>4.2804720000000005</v>
      </c>
      <c r="Q14" s="22">
        <f t="shared" si="1"/>
        <v>4.3662960000000002</v>
      </c>
      <c r="R14" s="22">
        <f t="shared" si="1"/>
        <v>4.5379440000000004</v>
      </c>
    </row>
    <row r="15" spans="2:22" x14ac:dyDescent="0.35">
      <c r="B15" t="s">
        <v>14</v>
      </c>
      <c r="C15" s="38">
        <v>95</v>
      </c>
      <c r="D15" s="4" t="s">
        <v>15</v>
      </c>
      <c r="F15" t="s">
        <v>33</v>
      </c>
      <c r="G15" s="22">
        <f t="shared" ref="G15:R15" si="2">IFERROR((G9)*0.00735,"")</f>
        <v>2.7812399999999999</v>
      </c>
      <c r="H15" s="22">
        <f t="shared" si="2"/>
        <v>2.6726804999999998</v>
      </c>
      <c r="I15" s="22">
        <f t="shared" si="2"/>
        <v>2.6619495</v>
      </c>
      <c r="J15" s="22">
        <f t="shared" si="2"/>
        <v>2.6289479999999998</v>
      </c>
      <c r="K15" s="22">
        <f t="shared" si="2"/>
        <v>2.8565774999999998</v>
      </c>
      <c r="L15" s="22">
        <f t="shared" si="2"/>
        <v>2.8231350000000002</v>
      </c>
      <c r="M15" s="22">
        <f t="shared" si="2"/>
        <v>2.6776049999999998</v>
      </c>
      <c r="N15" s="22">
        <f t="shared" si="2"/>
        <v>2.52399</v>
      </c>
      <c r="O15" s="22">
        <f t="shared" si="2"/>
        <v>2.5455989999999997</v>
      </c>
      <c r="P15" s="22">
        <f t="shared" si="2"/>
        <v>2.6136599999999999</v>
      </c>
      <c r="Q15" s="22">
        <f t="shared" si="2"/>
        <v>2.3299499999999997</v>
      </c>
      <c r="R15" s="22">
        <f t="shared" si="2"/>
        <v>2.3060624999999999</v>
      </c>
    </row>
    <row r="16" spans="2:22" x14ac:dyDescent="0.35">
      <c r="E16" s="4"/>
      <c r="F16" t="s">
        <v>32</v>
      </c>
      <c r="G16" s="23">
        <f t="shared" ref="G16:R16" si="3">IFERROR((G10)*0.0137,"")</f>
        <v>3.7538</v>
      </c>
      <c r="H16" s="23">
        <f t="shared" si="3"/>
        <v>3.8086000000000002</v>
      </c>
      <c r="I16" s="23">
        <f t="shared" si="3"/>
        <v>3.7126999999999999</v>
      </c>
      <c r="J16" s="23">
        <f t="shared" si="3"/>
        <v>3.5620000000000003</v>
      </c>
      <c r="K16" s="23">
        <f t="shared" si="3"/>
        <v>3.7812000000000001</v>
      </c>
      <c r="L16" s="23">
        <f t="shared" si="3"/>
        <v>3.5072000000000001</v>
      </c>
      <c r="M16" s="23">
        <f t="shared" si="3"/>
        <v>3.2469000000000001</v>
      </c>
      <c r="N16" s="23">
        <f t="shared" si="3"/>
        <v>3.2332000000000001</v>
      </c>
      <c r="O16" s="23">
        <f t="shared" si="3"/>
        <v>3.1099000000000001</v>
      </c>
      <c r="P16" s="23">
        <f t="shared" si="3"/>
        <v>3.2332000000000001</v>
      </c>
      <c r="Q16" s="23">
        <f t="shared" si="3"/>
        <v>3.2195</v>
      </c>
      <c r="R16" s="23">
        <f t="shared" si="3"/>
        <v>3.1510000000000002</v>
      </c>
    </row>
    <row r="17" spans="2:18" x14ac:dyDescent="0.35">
      <c r="B17" t="s">
        <v>59</v>
      </c>
      <c r="C17" s="38"/>
      <c r="D17" s="4" t="s">
        <v>15</v>
      </c>
      <c r="G17" s="5"/>
      <c r="H17" s="5"/>
      <c r="I17" s="5"/>
      <c r="J17" s="5"/>
      <c r="K17" s="5"/>
      <c r="L17" s="5"/>
      <c r="M17" s="5"/>
      <c r="N17" s="5"/>
      <c r="O17" s="5"/>
      <c r="P17" s="5"/>
      <c r="Q17" s="5"/>
      <c r="R17" s="5"/>
    </row>
    <row r="18" spans="2:18" x14ac:dyDescent="0.35">
      <c r="B18" t="s">
        <v>57</v>
      </c>
      <c r="C18" s="9">
        <f>VLOOKUP(C$13,C26:D37,2)*((100-C17)/100)</f>
        <v>0.15</v>
      </c>
      <c r="D18" s="4" t="s">
        <v>6</v>
      </c>
      <c r="F18" t="s">
        <v>35</v>
      </c>
      <c r="G18" s="23">
        <f t="shared" ref="G18:R18" si="4">IFERROR(SUM(G14:G16),"")</f>
        <v>11.620112000000001</v>
      </c>
      <c r="H18" s="23">
        <f t="shared" si="4"/>
        <v>11.1586885</v>
      </c>
      <c r="I18" s="23">
        <f t="shared" si="4"/>
        <v>11.0520575</v>
      </c>
      <c r="J18" s="23">
        <f t="shared" si="4"/>
        <v>10.900539999999999</v>
      </c>
      <c r="K18" s="23">
        <f t="shared" si="4"/>
        <v>11.476105499999999</v>
      </c>
      <c r="L18" s="23">
        <f t="shared" si="4"/>
        <v>11.136479000000001</v>
      </c>
      <c r="M18" s="23">
        <f t="shared" si="4"/>
        <v>10.666281</v>
      </c>
      <c r="N18" s="23">
        <f t="shared" si="4"/>
        <v>9.8767420000000001</v>
      </c>
      <c r="O18" s="23">
        <f t="shared" si="4"/>
        <v>9.925243</v>
      </c>
      <c r="P18" s="23">
        <f t="shared" si="4"/>
        <v>10.127332000000001</v>
      </c>
      <c r="Q18" s="23">
        <f t="shared" si="4"/>
        <v>9.9157460000000004</v>
      </c>
      <c r="R18" s="23">
        <f t="shared" si="4"/>
        <v>9.9950065000000006</v>
      </c>
    </row>
    <row r="19" spans="2:18" x14ac:dyDescent="0.35">
      <c r="B19" s="10" t="s">
        <v>58</v>
      </c>
      <c r="C19" s="9">
        <f>VLOOKUP(C$14,C40:D48,2)*((100-C17)/100)</f>
        <v>1.8129999999999999</v>
      </c>
      <c r="D19" s="4" t="s">
        <v>6</v>
      </c>
      <c r="G19" s="5"/>
      <c r="H19" s="5"/>
      <c r="I19" s="5"/>
      <c r="J19" s="5"/>
      <c r="K19" s="5"/>
      <c r="L19" s="5"/>
      <c r="M19" s="5"/>
      <c r="N19" s="5"/>
      <c r="O19" s="5"/>
      <c r="P19" s="5"/>
      <c r="Q19" s="5"/>
      <c r="R19" s="5"/>
    </row>
    <row r="20" spans="2:18" x14ac:dyDescent="0.35">
      <c r="F20" t="s">
        <v>13</v>
      </c>
      <c r="G20" s="8">
        <f t="shared" ref="G20:R20" si="5">IFERROR(G11-G18,"")</f>
        <v>8.4798880000000008</v>
      </c>
      <c r="H20" s="8">
        <f t="shared" si="5"/>
        <v>9.4413115000000012</v>
      </c>
      <c r="I20" s="8">
        <f t="shared" si="5"/>
        <v>9.6479424999999992</v>
      </c>
      <c r="J20" s="8">
        <f t="shared" si="5"/>
        <v>9.5994600000000005</v>
      </c>
      <c r="K20" s="8">
        <f t="shared" si="5"/>
        <v>10.523894500000001</v>
      </c>
      <c r="L20" s="8">
        <f t="shared" si="5"/>
        <v>11.663520999999999</v>
      </c>
      <c r="M20" s="8">
        <f t="shared" si="5"/>
        <v>12.133719000000001</v>
      </c>
      <c r="N20" s="8">
        <f t="shared" si="5"/>
        <v>13.723258000000001</v>
      </c>
      <c r="O20" s="8">
        <f t="shared" si="5"/>
        <v>15.574757</v>
      </c>
      <c r="P20" s="8">
        <f t="shared" si="5"/>
        <v>15.072667999999998</v>
      </c>
      <c r="Q20" s="8">
        <f t="shared" si="5"/>
        <v>14.284253999999999</v>
      </c>
      <c r="R20" s="8">
        <f t="shared" si="5"/>
        <v>13.3049935</v>
      </c>
    </row>
    <row r="21" spans="2:18" x14ac:dyDescent="0.35">
      <c r="B21" s="11" t="s">
        <v>71</v>
      </c>
      <c r="C21" s="12">
        <f>IF(C10&lt;5000001,C11*(C15/100)*C18,50000*(C15/100)*C18+(C11-50000)*(C15/100)*C19)</f>
        <v>0</v>
      </c>
      <c r="D21" s="4"/>
    </row>
    <row r="22" spans="2:18" x14ac:dyDescent="0.35">
      <c r="B22" s="11" t="s">
        <v>72</v>
      </c>
      <c r="C22" s="13">
        <f>C3+C21</f>
        <v>100</v>
      </c>
    </row>
    <row r="25" spans="2:18" x14ac:dyDescent="0.35">
      <c r="B25" t="s">
        <v>55</v>
      </c>
      <c r="C25" s="15" t="s">
        <v>18</v>
      </c>
      <c r="D25" s="15" t="s">
        <v>19</v>
      </c>
    </row>
    <row r="26" spans="2:18" x14ac:dyDescent="0.35">
      <c r="C26" s="16">
        <v>4</v>
      </c>
      <c r="D26" s="17">
        <v>0</v>
      </c>
      <c r="F26" s="48"/>
      <c r="G26" s="48"/>
      <c r="H26" s="48"/>
      <c r="I26" s="48"/>
      <c r="J26" s="48"/>
      <c r="K26" s="48"/>
      <c r="L26" s="48"/>
      <c r="M26" s="48"/>
      <c r="N26" s="48"/>
      <c r="O26" s="48"/>
      <c r="P26" s="48"/>
      <c r="Q26" s="48"/>
      <c r="R26" s="48"/>
    </row>
    <row r="27" spans="2:18" x14ac:dyDescent="0.35">
      <c r="C27" s="16">
        <v>4.5</v>
      </c>
      <c r="D27" s="41">
        <v>2.5000000000000001E-3</v>
      </c>
      <c r="E27" s="1"/>
      <c r="F27" s="49" t="s">
        <v>63</v>
      </c>
      <c r="G27" s="49"/>
      <c r="H27" s="49"/>
      <c r="I27" s="49"/>
      <c r="J27" s="49"/>
      <c r="K27" s="49"/>
      <c r="L27" s="49"/>
      <c r="M27" s="49"/>
      <c r="N27" s="49"/>
      <c r="O27" s="49"/>
      <c r="P27" s="49"/>
      <c r="Q27" s="49"/>
      <c r="R27" s="49"/>
    </row>
    <row r="28" spans="2:18" x14ac:dyDescent="0.35">
      <c r="C28" s="16">
        <v>5</v>
      </c>
      <c r="D28" s="17">
        <v>5.0000000000000001E-3</v>
      </c>
      <c r="E28" s="18"/>
    </row>
    <row r="29" spans="2:18" x14ac:dyDescent="0.35">
      <c r="C29" s="16">
        <v>5.5</v>
      </c>
      <c r="D29" s="17">
        <v>0.03</v>
      </c>
      <c r="E29" s="18"/>
      <c r="F29" t="s">
        <v>65</v>
      </c>
      <c r="G29" s="8">
        <f t="shared" ref="G29:R29" si="6">$C$13</f>
        <v>9.5</v>
      </c>
      <c r="H29" s="8">
        <f t="shared" si="6"/>
        <v>9.5</v>
      </c>
      <c r="I29" s="8">
        <f t="shared" si="6"/>
        <v>9.5</v>
      </c>
      <c r="J29" s="8">
        <f t="shared" si="6"/>
        <v>9.5</v>
      </c>
      <c r="K29" s="8">
        <f t="shared" si="6"/>
        <v>9.5</v>
      </c>
      <c r="L29" s="8">
        <f t="shared" si="6"/>
        <v>9.5</v>
      </c>
      <c r="M29" s="8">
        <f t="shared" si="6"/>
        <v>9.5</v>
      </c>
      <c r="N29" s="8">
        <f t="shared" si="6"/>
        <v>9.5</v>
      </c>
      <c r="O29" s="8">
        <f t="shared" si="6"/>
        <v>9.5</v>
      </c>
      <c r="P29" s="8">
        <f t="shared" si="6"/>
        <v>9.5</v>
      </c>
      <c r="Q29" s="8">
        <f t="shared" si="6"/>
        <v>9.5</v>
      </c>
      <c r="R29" s="8">
        <f t="shared" si="6"/>
        <v>9.5</v>
      </c>
    </row>
    <row r="30" spans="2:18" x14ac:dyDescent="0.35">
      <c r="C30" s="16">
        <v>6</v>
      </c>
      <c r="D30" s="17">
        <v>0.05</v>
      </c>
      <c r="E30" s="18"/>
      <c r="F30" t="s">
        <v>66</v>
      </c>
      <c r="G30" s="8">
        <f>$C$14</f>
        <v>8</v>
      </c>
      <c r="H30" s="8">
        <f t="shared" ref="H30:R30" si="7">$C$14</f>
        <v>8</v>
      </c>
      <c r="I30" s="8">
        <f t="shared" si="7"/>
        <v>8</v>
      </c>
      <c r="J30" s="8">
        <f t="shared" si="7"/>
        <v>8</v>
      </c>
      <c r="K30" s="8">
        <f t="shared" si="7"/>
        <v>8</v>
      </c>
      <c r="L30" s="8">
        <f t="shared" si="7"/>
        <v>8</v>
      </c>
      <c r="M30" s="8">
        <f t="shared" si="7"/>
        <v>8</v>
      </c>
      <c r="N30" s="8">
        <f t="shared" si="7"/>
        <v>8</v>
      </c>
      <c r="O30" s="8">
        <f t="shared" si="7"/>
        <v>8</v>
      </c>
      <c r="P30" s="8">
        <f t="shared" si="7"/>
        <v>8</v>
      </c>
      <c r="Q30" s="8">
        <f t="shared" si="7"/>
        <v>8</v>
      </c>
      <c r="R30" s="8">
        <f t="shared" si="7"/>
        <v>8</v>
      </c>
    </row>
    <row r="31" spans="2:18" x14ac:dyDescent="0.35">
      <c r="C31" s="16">
        <v>6.5</v>
      </c>
      <c r="D31" s="17">
        <v>7.0000000000000007E-2</v>
      </c>
      <c r="E31" s="18"/>
      <c r="F31" t="s">
        <v>14</v>
      </c>
      <c r="G31">
        <f t="shared" ref="G31:R31" si="8">$C$15</f>
        <v>95</v>
      </c>
      <c r="H31">
        <f t="shared" si="8"/>
        <v>95</v>
      </c>
      <c r="I31">
        <f t="shared" si="8"/>
        <v>95</v>
      </c>
      <c r="J31">
        <f t="shared" si="8"/>
        <v>95</v>
      </c>
      <c r="K31">
        <f t="shared" si="8"/>
        <v>95</v>
      </c>
      <c r="L31">
        <f t="shared" si="8"/>
        <v>95</v>
      </c>
      <c r="M31">
        <f t="shared" si="8"/>
        <v>95</v>
      </c>
      <c r="N31">
        <f t="shared" si="8"/>
        <v>95</v>
      </c>
      <c r="O31">
        <f t="shared" si="8"/>
        <v>95</v>
      </c>
      <c r="P31">
        <f t="shared" si="8"/>
        <v>95</v>
      </c>
      <c r="Q31">
        <f t="shared" si="8"/>
        <v>95</v>
      </c>
      <c r="R31">
        <f t="shared" si="8"/>
        <v>95</v>
      </c>
    </row>
    <row r="32" spans="2:18" x14ac:dyDescent="0.35">
      <c r="C32" s="16">
        <v>7</v>
      </c>
      <c r="D32" s="17">
        <v>0.08</v>
      </c>
      <c r="E32" s="18"/>
    </row>
    <row r="33" spans="1:18" x14ac:dyDescent="0.35">
      <c r="C33" s="16">
        <v>7.5</v>
      </c>
      <c r="D33" s="17">
        <v>0.09</v>
      </c>
      <c r="E33" s="18"/>
      <c r="F33" t="s">
        <v>67</v>
      </c>
      <c r="G33" s="8">
        <f t="shared" ref="G33:R33" si="9">IF(G20=0,0,IFERROR(G29-G20,""))</f>
        <v>1.0201119999999992</v>
      </c>
      <c r="H33" s="8">
        <f t="shared" si="9"/>
        <v>5.8688499999998811E-2</v>
      </c>
      <c r="I33" s="8">
        <f t="shared" si="9"/>
        <v>-0.1479424999999992</v>
      </c>
      <c r="J33" s="8">
        <f t="shared" si="9"/>
        <v>-9.9460000000000548E-2</v>
      </c>
      <c r="K33" s="8">
        <f t="shared" si="9"/>
        <v>-1.0238945000000008</v>
      </c>
      <c r="L33" s="8">
        <f t="shared" si="9"/>
        <v>-2.1635209999999994</v>
      </c>
      <c r="M33" s="8">
        <f t="shared" si="9"/>
        <v>-2.633719000000001</v>
      </c>
      <c r="N33" s="8">
        <f t="shared" si="9"/>
        <v>-4.2232580000000013</v>
      </c>
      <c r="O33" s="8">
        <f t="shared" si="9"/>
        <v>-6.074757</v>
      </c>
      <c r="P33" s="8">
        <f t="shared" si="9"/>
        <v>-5.5726679999999984</v>
      </c>
      <c r="Q33" s="8">
        <f t="shared" si="9"/>
        <v>-4.7842539999999989</v>
      </c>
      <c r="R33" s="8">
        <f t="shared" si="9"/>
        <v>-3.8049935000000001</v>
      </c>
    </row>
    <row r="34" spans="1:18" x14ac:dyDescent="0.35">
      <c r="C34" s="16">
        <v>8</v>
      </c>
      <c r="D34" s="17">
        <v>0.1</v>
      </c>
      <c r="E34" s="18"/>
      <c r="F34" t="s">
        <v>68</v>
      </c>
      <c r="G34" s="31">
        <f>IF(G20=0,0,IFERROR(G30-G20,""))</f>
        <v>-0.47988800000000076</v>
      </c>
      <c r="H34" s="31">
        <f t="shared" ref="H34:R34" si="10">IF(H20=0,0,IFERROR(H30-H20,""))</f>
        <v>-1.4413115000000012</v>
      </c>
      <c r="I34" s="31">
        <f t="shared" si="10"/>
        <v>-1.6479424999999992</v>
      </c>
      <c r="J34" s="31">
        <f t="shared" si="10"/>
        <v>-1.5994600000000005</v>
      </c>
      <c r="K34" s="31">
        <f t="shared" si="10"/>
        <v>-2.5238945000000008</v>
      </c>
      <c r="L34" s="31">
        <f t="shared" si="10"/>
        <v>-3.6635209999999994</v>
      </c>
      <c r="M34" s="31">
        <f t="shared" si="10"/>
        <v>-4.133719000000001</v>
      </c>
      <c r="N34" s="31">
        <f t="shared" si="10"/>
        <v>-5.7232580000000013</v>
      </c>
      <c r="O34" s="31">
        <f t="shared" si="10"/>
        <v>-7.574757</v>
      </c>
      <c r="P34" s="31">
        <f t="shared" si="10"/>
        <v>-7.0726679999999984</v>
      </c>
      <c r="Q34" s="31">
        <f t="shared" si="10"/>
        <v>-6.2842539999999989</v>
      </c>
      <c r="R34" s="31">
        <f t="shared" si="10"/>
        <v>-5.3049935000000001</v>
      </c>
    </row>
    <row r="35" spans="1:18" x14ac:dyDescent="0.35">
      <c r="C35" s="16">
        <v>8.5</v>
      </c>
      <c r="D35" s="17">
        <v>0.105</v>
      </c>
      <c r="E35" s="18"/>
    </row>
    <row r="36" spans="1:18" x14ac:dyDescent="0.35">
      <c r="C36" s="16">
        <v>9</v>
      </c>
      <c r="D36" s="17">
        <v>0.11</v>
      </c>
      <c r="F36" s="11" t="s">
        <v>60</v>
      </c>
      <c r="G36" s="14">
        <f>IFERROR(IF(AND(G33&gt;0,$C$11&lt;=50000),G33*(G31/100)*$C$11/12,IF(AND(G33&gt;0,$C$11&gt;50000),G33*(G31/100)*50000/12+IF(AND(G34&gt;0,$C$11&gt;50000),G34*(G31/100)*($C$11-50000)/12,0),0)),0)</f>
        <v>0</v>
      </c>
      <c r="H36" s="14">
        <f t="shared" ref="H36:R36" si="11">IFERROR(IF(AND(H33&gt;0,$C$11&lt;=50000),H33*(H31/100)*$C$11/12,IF(AND(H33&gt;0,$C$11&gt;50000),H33*(H31/100)*50000/12+IF(AND(H34&gt;0,$C$11&gt;50000),H34*(H31/100)*($C$11-50000)/12,0),0)),0)</f>
        <v>0</v>
      </c>
      <c r="I36" s="14">
        <f t="shared" si="11"/>
        <v>0</v>
      </c>
      <c r="J36" s="14">
        <f t="shared" si="11"/>
        <v>0</v>
      </c>
      <c r="K36" s="14">
        <f t="shared" si="11"/>
        <v>0</v>
      </c>
      <c r="L36" s="14">
        <f t="shared" si="11"/>
        <v>0</v>
      </c>
      <c r="M36" s="14">
        <f t="shared" si="11"/>
        <v>0</v>
      </c>
      <c r="N36" s="14">
        <f t="shared" si="11"/>
        <v>0</v>
      </c>
      <c r="O36" s="14">
        <f t="shared" si="11"/>
        <v>0</v>
      </c>
      <c r="P36" s="14">
        <f t="shared" si="11"/>
        <v>0</v>
      </c>
      <c r="Q36" s="14">
        <f t="shared" si="11"/>
        <v>0</v>
      </c>
      <c r="R36" s="14">
        <f t="shared" si="11"/>
        <v>0</v>
      </c>
    </row>
    <row r="37" spans="1:18" x14ac:dyDescent="0.35">
      <c r="C37" s="16">
        <v>9.5</v>
      </c>
      <c r="D37" s="17">
        <v>0.15</v>
      </c>
      <c r="F37" s="11"/>
    </row>
    <row r="38" spans="1:18" x14ac:dyDescent="0.35">
      <c r="E38" s="1"/>
      <c r="F38" s="48" t="s">
        <v>62</v>
      </c>
      <c r="G38" s="48"/>
      <c r="H38" s="48"/>
      <c r="I38" s="48"/>
      <c r="J38" s="48"/>
      <c r="K38" s="48"/>
      <c r="L38" s="48"/>
      <c r="M38" s="48"/>
      <c r="N38" s="48"/>
      <c r="O38" s="48"/>
      <c r="P38" s="48"/>
      <c r="Q38" s="48"/>
      <c r="R38" s="48"/>
    </row>
    <row r="39" spans="1:18" x14ac:dyDescent="0.35">
      <c r="B39" s="10" t="s">
        <v>56</v>
      </c>
      <c r="C39" s="19" t="s">
        <v>18</v>
      </c>
      <c r="D39" s="15" t="s">
        <v>19</v>
      </c>
      <c r="E39" s="18"/>
      <c r="F39" s="49" t="s">
        <v>61</v>
      </c>
      <c r="G39" s="49"/>
      <c r="H39" s="49"/>
      <c r="I39" s="49"/>
      <c r="J39" s="49"/>
      <c r="K39" s="49"/>
      <c r="L39" s="49"/>
      <c r="M39" s="49"/>
      <c r="N39" s="49"/>
      <c r="O39" s="49"/>
      <c r="P39" s="49"/>
      <c r="Q39" s="49"/>
      <c r="R39" s="49"/>
    </row>
    <row r="40" spans="1:18" x14ac:dyDescent="0.35">
      <c r="C40" s="16">
        <v>4</v>
      </c>
      <c r="D40" s="17">
        <v>0</v>
      </c>
      <c r="E40" s="18"/>
    </row>
    <row r="41" spans="1:18" x14ac:dyDescent="0.35">
      <c r="C41" s="16">
        <v>4.5</v>
      </c>
      <c r="D41" s="41">
        <v>2.5000000000000001E-3</v>
      </c>
      <c r="E41" s="18"/>
      <c r="F41" t="s">
        <v>4</v>
      </c>
      <c r="G41" s="5">
        <f>IFERROR(G$36,0)</f>
        <v>0</v>
      </c>
    </row>
    <row r="42" spans="1:18" x14ac:dyDescent="0.35">
      <c r="C42" s="16">
        <v>5</v>
      </c>
      <c r="D42" s="17">
        <v>5.0000000000000001E-3</v>
      </c>
      <c r="E42" s="18"/>
      <c r="F42" t="s">
        <v>21</v>
      </c>
      <c r="G42" s="5">
        <f>IFERROR(H$36,0)</f>
        <v>0</v>
      </c>
    </row>
    <row r="43" spans="1:18" x14ac:dyDescent="0.35">
      <c r="C43" s="16">
        <v>5.5</v>
      </c>
      <c r="D43" s="17">
        <v>0.1</v>
      </c>
      <c r="E43" s="18"/>
      <c r="F43" t="s">
        <v>22</v>
      </c>
      <c r="G43" s="5">
        <f>IFERROR(I$36,0)</f>
        <v>0</v>
      </c>
    </row>
    <row r="44" spans="1:18" x14ac:dyDescent="0.35">
      <c r="C44" s="16">
        <v>6</v>
      </c>
      <c r="D44" s="17">
        <v>0.31</v>
      </c>
      <c r="E44" s="18"/>
      <c r="F44" t="s">
        <v>23</v>
      </c>
      <c r="G44" s="5">
        <f>IFERROR(J$36,0)</f>
        <v>0</v>
      </c>
    </row>
    <row r="45" spans="1:18" x14ac:dyDescent="0.35">
      <c r="C45" s="16">
        <v>6.5</v>
      </c>
      <c r="D45" s="17">
        <v>0.65</v>
      </c>
      <c r="E45" s="18"/>
      <c r="F45" t="s">
        <v>24</v>
      </c>
      <c r="G45" s="5">
        <f>IFERROR(K$36,0)</f>
        <v>0</v>
      </c>
    </row>
    <row r="46" spans="1:18" x14ac:dyDescent="0.35">
      <c r="C46" s="16">
        <v>7</v>
      </c>
      <c r="D46" s="17">
        <v>1.107</v>
      </c>
      <c r="E46" s="18"/>
      <c r="F46" t="s">
        <v>25</v>
      </c>
      <c r="G46" s="5">
        <f>IFERROR(L$36,0)</f>
        <v>0</v>
      </c>
    </row>
    <row r="47" spans="1:18" x14ac:dyDescent="0.35">
      <c r="A47" s="21">
        <f ca="1">TODAY()</f>
        <v>46232</v>
      </c>
      <c r="C47" s="16">
        <v>7.5</v>
      </c>
      <c r="D47" s="17">
        <v>1.413</v>
      </c>
      <c r="F47" t="s">
        <v>26</v>
      </c>
      <c r="G47" s="5">
        <f>IFERROR(M$36,0)</f>
        <v>0</v>
      </c>
    </row>
    <row r="48" spans="1:18" x14ac:dyDescent="0.35">
      <c r="C48" s="16">
        <v>8</v>
      </c>
      <c r="D48" s="17">
        <v>1.8129999999999999</v>
      </c>
      <c r="F48" t="s">
        <v>27</v>
      </c>
      <c r="G48" s="5">
        <f>IFERROR(N$36,0)</f>
        <v>0</v>
      </c>
    </row>
    <row r="49" spans="6:7" x14ac:dyDescent="0.35">
      <c r="F49" t="s">
        <v>28</v>
      </c>
      <c r="G49" s="5">
        <f>IFERROR(O$36,0)</f>
        <v>0</v>
      </c>
    </row>
    <row r="50" spans="6:7" x14ac:dyDescent="0.35">
      <c r="F50" t="s">
        <v>29</v>
      </c>
      <c r="G50" s="5">
        <f>IFERROR(P$36,0)</f>
        <v>0</v>
      </c>
    </row>
    <row r="51" spans="6:7" x14ac:dyDescent="0.35">
      <c r="F51" t="s">
        <v>30</v>
      </c>
      <c r="G51" s="5">
        <f>IFERROR(Q$36,0)</f>
        <v>0</v>
      </c>
    </row>
    <row r="52" spans="6:7" x14ac:dyDescent="0.35">
      <c r="F52" t="s">
        <v>31</v>
      </c>
      <c r="G52" s="5">
        <f>IFERROR(R$36,0)</f>
        <v>0</v>
      </c>
    </row>
    <row r="54" spans="6:7" x14ac:dyDescent="0.35">
      <c r="F54" s="11" t="s">
        <v>73</v>
      </c>
      <c r="G54" s="14">
        <f>SUM(G41:G52)</f>
        <v>0</v>
      </c>
    </row>
    <row r="55" spans="6:7" x14ac:dyDescent="0.35">
      <c r="F55" s="11"/>
      <c r="G55" s="11"/>
    </row>
    <row r="56" spans="6:7" x14ac:dyDescent="0.35">
      <c r="F56" s="11" t="s">
        <v>45</v>
      </c>
      <c r="G56" s="20">
        <f>C22</f>
        <v>100</v>
      </c>
    </row>
    <row r="57" spans="6:7" x14ac:dyDescent="0.35">
      <c r="F57" s="11" t="s">
        <v>70</v>
      </c>
      <c r="G57" s="13">
        <f>G54-G56</f>
        <v>-100</v>
      </c>
    </row>
    <row r="66" customFormat="1" x14ac:dyDescent="0.35"/>
    <row r="67" customFormat="1" x14ac:dyDescent="0.35"/>
    <row r="68" customFormat="1" x14ac:dyDescent="0.35"/>
    <row r="69" customFormat="1" x14ac:dyDescent="0.35"/>
    <row r="70" customFormat="1" x14ac:dyDescent="0.35"/>
    <row r="71" customFormat="1" x14ac:dyDescent="0.35"/>
  </sheetData>
  <sheetProtection algorithmName="SHA-512" hashValue="8Qxv+5Oj8sUOf/C+AxptfwPNb4clofNLKJhU3yZj755HLnhxtTNjdOLjdgOseJzaVh9wWK2gio5Y7uZjtqpAlg==" saltValue="xJctCel37b1DFeeKpT2gTA==" spinCount="100000" sheet="1" objects="1" scenarios="1"/>
  <protectedRanges>
    <protectedRange sqref="G41:G52" name="Range4"/>
    <protectedRange sqref="C17 C13:C15" name="Range2"/>
    <protectedRange sqref="C6:C8" name="Range1"/>
    <protectedRange sqref="S5:S9 G12:R13 G17:R19" name="Range3"/>
    <protectedRange sqref="H6:R10" name="Range3_1"/>
    <protectedRange sqref="G6:G10" name="Range3_2"/>
  </protectedRanges>
  <mergeCells count="8">
    <mergeCell ref="F38:R38"/>
    <mergeCell ref="F39:R39"/>
    <mergeCell ref="B1:E1"/>
    <mergeCell ref="B2:D2"/>
    <mergeCell ref="F2:R2"/>
    <mergeCell ref="F3:R3"/>
    <mergeCell ref="F26:R26"/>
    <mergeCell ref="F27:R27"/>
  </mergeCells>
  <hyperlinks>
    <hyperlink ref="T5" r:id="rId1" xr:uid="{788FD317-1B18-42E5-B056-8DCA0113910A}"/>
    <hyperlink ref="T7" r:id="rId2" xr:uid="{FC272B0E-B59A-4446-BF71-920E586F795C}"/>
    <hyperlink ref="T9" r:id="rId3" xr:uid="{D0E8B0A9-771D-40C0-A5E7-6723D881000A}"/>
    <hyperlink ref="T8" r:id="rId4" xr:uid="{80990B4E-D9B9-4C25-A22A-AEA827B6EBBE}"/>
    <hyperlink ref="F8" r:id="rId5" xr:uid="{12DD3555-9C30-48BA-AD36-FD15F67C07F0}"/>
    <hyperlink ref="F6" r:id="rId6" xr:uid="{007A8C09-F3FA-4489-AFDF-E8910B0F5F00}"/>
    <hyperlink ref="F9" r:id="rId7" xr:uid="{2A3B8C1C-7836-43AC-97D4-D4A134A8462B}"/>
    <hyperlink ref="F10" r:id="rId8" xr:uid="{9FF7C0E7-FB55-406E-8C7E-B35B0E4B4422}"/>
  </hyperlinks>
  <pageMargins left="0.7" right="0.7" top="0.75" bottom="0.75" header="0.3" footer="0.3"/>
  <drawing r:id="rId9"/>
  <legacyDrawing r:id="rId10"/>
  <mc:AlternateContent xmlns:mc="http://schemas.openxmlformats.org/markup-compatibility/2006">
    <mc:Choice Requires="x14">
      <controls>
        <mc:AlternateContent xmlns:mc="http://schemas.openxmlformats.org/markup-compatibility/2006">
          <mc:Choice Requires="x14">
            <control shapeId="158721" r:id="rId11" name="Button 1">
              <controlPr defaultSize="0" print="0" autoFill="0" autoPict="0" macro="[0]!Print2024">
                <anchor moveWithCells="1" sizeWithCells="1">
                  <from>
                    <xdr:col>10</xdr:col>
                    <xdr:colOff>476250</xdr:colOff>
                    <xdr:row>54</xdr:row>
                    <xdr:rowOff>184150</xdr:rowOff>
                  </from>
                  <to>
                    <xdr:col>11</xdr:col>
                    <xdr:colOff>774700</xdr:colOff>
                    <xdr:row>57</xdr:row>
                    <xdr:rowOff>69850</xdr:rowOff>
                  </to>
                </anchor>
              </controlPr>
            </control>
          </mc:Choice>
        </mc:AlternateContent>
        <mc:AlternateContent xmlns:mc="http://schemas.openxmlformats.org/markup-compatibility/2006">
          <mc:Choice Requires="x14">
            <control shapeId="158722" r:id="rId12" name="Button 2">
              <controlPr defaultSize="0" print="0" autoFill="0" autoPict="0" macro="[0]!Goto2023">
                <anchor moveWithCells="1" sizeWithCells="1">
                  <from>
                    <xdr:col>8</xdr:col>
                    <xdr:colOff>603250</xdr:colOff>
                    <xdr:row>55</xdr:row>
                    <xdr:rowOff>12700</xdr:rowOff>
                  </from>
                  <to>
                    <xdr:col>10</xdr:col>
                    <xdr:colOff>50800</xdr:colOff>
                    <xdr:row>57</xdr:row>
                    <xdr:rowOff>88900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9FB565-AB33-4882-B93E-F967683D46F7}">
  <sheetPr codeName="Sheet5"/>
  <dimension ref="A1:V71"/>
  <sheetViews>
    <sheetView showGridLines="0" showRowColHeaders="0" workbookViewId="0"/>
  </sheetViews>
  <sheetFormatPr defaultRowHeight="14.5" x14ac:dyDescent="0.35"/>
  <cols>
    <col min="1" max="1" width="9.7265625" bestFit="1" customWidth="1"/>
    <col min="2" max="2" width="45.81640625" bestFit="1" customWidth="1"/>
    <col min="3" max="3" width="17.453125" customWidth="1"/>
    <col min="6" max="6" width="54.453125" customWidth="1"/>
    <col min="7" max="7" width="14.54296875" customWidth="1"/>
    <col min="8" max="18" width="12.7265625" customWidth="1"/>
    <col min="19" max="19" width="5.1796875" customWidth="1"/>
    <col min="20" max="20" width="0" hidden="1" customWidth="1"/>
  </cols>
  <sheetData>
    <row r="1" spans="2:22" x14ac:dyDescent="0.35">
      <c r="B1" s="50" t="s">
        <v>43</v>
      </c>
      <c r="C1" s="45"/>
      <c r="D1" s="45"/>
      <c r="E1" s="45"/>
    </row>
    <row r="2" spans="2:22" x14ac:dyDescent="0.35">
      <c r="B2" s="51" t="s">
        <v>74</v>
      </c>
      <c r="C2" s="51"/>
      <c r="D2" s="51"/>
      <c r="E2" s="1"/>
      <c r="F2" s="48"/>
      <c r="G2" s="48"/>
      <c r="H2" s="48"/>
      <c r="I2" s="48"/>
      <c r="J2" s="48"/>
      <c r="K2" s="48"/>
      <c r="L2" s="48"/>
      <c r="M2" s="48"/>
      <c r="N2" s="48"/>
      <c r="O2" s="48"/>
      <c r="P2" s="48"/>
      <c r="Q2" s="48"/>
      <c r="R2" s="48"/>
    </row>
    <row r="3" spans="2:22" x14ac:dyDescent="0.35">
      <c r="B3" t="s">
        <v>1</v>
      </c>
      <c r="C3" s="2">
        <v>100</v>
      </c>
      <c r="F3" s="49" t="s">
        <v>2</v>
      </c>
      <c r="G3" s="49"/>
      <c r="H3" s="49"/>
      <c r="I3" s="49"/>
      <c r="J3" s="49"/>
      <c r="K3" s="49"/>
      <c r="L3" s="49"/>
      <c r="M3" s="49"/>
      <c r="N3" s="49"/>
      <c r="O3" s="49"/>
      <c r="P3" s="49"/>
      <c r="Q3" s="49"/>
      <c r="R3" s="49"/>
    </row>
    <row r="4" spans="2:22" x14ac:dyDescent="0.35">
      <c r="F4" s="40">
        <v>2023</v>
      </c>
      <c r="G4" s="3" t="s">
        <v>4</v>
      </c>
      <c r="H4" s="3" t="s">
        <v>21</v>
      </c>
      <c r="I4" s="3" t="s">
        <v>22</v>
      </c>
      <c r="J4" s="3" t="s">
        <v>23</v>
      </c>
      <c r="K4" s="3" t="s">
        <v>24</v>
      </c>
      <c r="L4" s="3" t="s">
        <v>25</v>
      </c>
      <c r="M4" s="3" t="s">
        <v>26</v>
      </c>
      <c r="N4" s="3" t="s">
        <v>27</v>
      </c>
      <c r="O4" s="3" t="s">
        <v>28</v>
      </c>
      <c r="P4" s="3" t="s">
        <v>29</v>
      </c>
      <c r="Q4" s="3" t="s">
        <v>30</v>
      </c>
      <c r="R4" s="3" t="s">
        <v>31</v>
      </c>
      <c r="S4" s="1"/>
      <c r="T4" s="27" t="s">
        <v>37</v>
      </c>
      <c r="V4" s="1"/>
    </row>
    <row r="5" spans="2:22" x14ac:dyDescent="0.35">
      <c r="B5" t="s">
        <v>5</v>
      </c>
      <c r="F5" s="27" t="s">
        <v>37</v>
      </c>
      <c r="S5" s="22"/>
      <c r="T5" s="6" t="s">
        <v>7</v>
      </c>
    </row>
    <row r="6" spans="2:22" x14ac:dyDescent="0.35">
      <c r="B6">
        <v>2020</v>
      </c>
      <c r="C6" s="35"/>
      <c r="D6" t="s">
        <v>8</v>
      </c>
      <c r="F6" s="6" t="s">
        <v>47</v>
      </c>
      <c r="G6" s="25">
        <v>23.1</v>
      </c>
      <c r="H6" s="25">
        <v>21.6</v>
      </c>
      <c r="I6" s="25">
        <v>21.1</v>
      </c>
      <c r="J6" s="25">
        <v>20.7</v>
      </c>
      <c r="K6" s="25">
        <v>19.3</v>
      </c>
      <c r="L6" s="25">
        <v>17.899999999999999</v>
      </c>
      <c r="M6" s="25">
        <v>17.399999999999999</v>
      </c>
      <c r="N6" s="25">
        <v>19.7</v>
      </c>
      <c r="O6" s="25">
        <v>21</v>
      </c>
      <c r="P6" s="25">
        <v>21.6</v>
      </c>
      <c r="Q6" s="25">
        <v>21.7</v>
      </c>
      <c r="R6" s="25">
        <v>20.6</v>
      </c>
      <c r="S6" s="22"/>
    </row>
    <row r="7" spans="2:22" x14ac:dyDescent="0.35">
      <c r="B7">
        <v>2021</v>
      </c>
      <c r="C7" s="36"/>
      <c r="D7" t="s">
        <v>8</v>
      </c>
      <c r="F7" t="s">
        <v>9</v>
      </c>
      <c r="G7" s="39"/>
      <c r="H7" s="39"/>
      <c r="I7" s="39"/>
      <c r="J7" s="39"/>
      <c r="K7" s="39"/>
      <c r="L7" s="39"/>
      <c r="M7" s="39"/>
      <c r="N7" s="39"/>
      <c r="O7" s="39"/>
      <c r="P7" s="39"/>
      <c r="Q7" s="39"/>
      <c r="R7" s="39"/>
      <c r="S7" s="22"/>
      <c r="T7" s="6" t="s">
        <v>7</v>
      </c>
    </row>
    <row r="8" spans="2:22" x14ac:dyDescent="0.35">
      <c r="B8">
        <v>2022</v>
      </c>
      <c r="C8" s="36"/>
      <c r="D8" t="s">
        <v>8</v>
      </c>
      <c r="F8" s="6" t="s">
        <v>48</v>
      </c>
      <c r="G8" s="25">
        <v>6.64</v>
      </c>
      <c r="H8" s="25">
        <v>6.8</v>
      </c>
      <c r="I8" s="25">
        <v>6.67</v>
      </c>
      <c r="J8" s="25">
        <v>6.7</v>
      </c>
      <c r="K8" s="25">
        <v>6.54</v>
      </c>
      <c r="L8" s="25">
        <v>6.49</v>
      </c>
      <c r="M8" s="25">
        <v>6.22</v>
      </c>
      <c r="N8" s="25">
        <v>5.73</v>
      </c>
      <c r="O8" s="25">
        <v>5.21</v>
      </c>
      <c r="P8" s="25">
        <v>4.93</v>
      </c>
      <c r="Q8" s="25">
        <v>4.66</v>
      </c>
      <c r="R8" s="25">
        <v>4.8</v>
      </c>
      <c r="S8" s="22"/>
      <c r="T8" s="26" t="s">
        <v>36</v>
      </c>
    </row>
    <row r="9" spans="2:22" x14ac:dyDescent="0.35">
      <c r="C9" s="7"/>
      <c r="F9" s="6" t="s">
        <v>49</v>
      </c>
      <c r="G9" s="25">
        <v>482.4</v>
      </c>
      <c r="H9" s="25">
        <v>500.53</v>
      </c>
      <c r="I9" s="25">
        <v>484.4</v>
      </c>
      <c r="J9" s="25">
        <v>457.25</v>
      </c>
      <c r="K9" s="25">
        <v>423.58</v>
      </c>
      <c r="L9" s="25">
        <v>413.46</v>
      </c>
      <c r="M9" s="25">
        <v>443.15</v>
      </c>
      <c r="N9" s="25">
        <v>438.8</v>
      </c>
      <c r="O9" s="25">
        <v>411.07</v>
      </c>
      <c r="P9" s="25">
        <v>416.16</v>
      </c>
      <c r="Q9" s="25">
        <v>464.27</v>
      </c>
      <c r="R9" s="25">
        <v>440.6</v>
      </c>
      <c r="S9" s="22"/>
      <c r="T9" s="6" t="s">
        <v>7</v>
      </c>
    </row>
    <row r="10" spans="2:22" x14ac:dyDescent="0.35">
      <c r="B10" t="s">
        <v>10</v>
      </c>
      <c r="C10" s="7">
        <f>MAX(C6:C8)</f>
        <v>0</v>
      </c>
      <c r="D10" t="s">
        <v>8</v>
      </c>
      <c r="F10" s="6" t="s">
        <v>50</v>
      </c>
      <c r="G10" s="25">
        <v>328</v>
      </c>
      <c r="H10" s="25">
        <v>324</v>
      </c>
      <c r="I10" s="25">
        <v>314</v>
      </c>
      <c r="J10" s="25">
        <v>315</v>
      </c>
      <c r="K10" s="25">
        <v>317</v>
      </c>
      <c r="L10" s="25">
        <v>310</v>
      </c>
      <c r="M10" s="25">
        <v>288</v>
      </c>
      <c r="N10" s="25">
        <v>282</v>
      </c>
      <c r="O10" s="25">
        <v>288</v>
      </c>
      <c r="P10" s="25">
        <v>278</v>
      </c>
      <c r="Q10" s="25">
        <v>271</v>
      </c>
      <c r="R10" s="25">
        <v>275</v>
      </c>
    </row>
    <row r="11" spans="2:22" x14ac:dyDescent="0.35">
      <c r="C11" s="7">
        <f>C10/100</f>
        <v>0</v>
      </c>
      <c r="D11" t="s">
        <v>11</v>
      </c>
      <c r="F11" t="s">
        <v>3</v>
      </c>
      <c r="G11" s="5">
        <f t="shared" ref="G11:R11" si="0">IFERROR((G6),"")</f>
        <v>23.1</v>
      </c>
      <c r="H11" s="5">
        <f t="shared" si="0"/>
        <v>21.6</v>
      </c>
      <c r="I11" s="5">
        <f t="shared" si="0"/>
        <v>21.1</v>
      </c>
      <c r="J11" s="5">
        <f t="shared" si="0"/>
        <v>20.7</v>
      </c>
      <c r="K11" s="5">
        <f t="shared" si="0"/>
        <v>19.3</v>
      </c>
      <c r="L11" s="5">
        <f t="shared" si="0"/>
        <v>17.899999999999999</v>
      </c>
      <c r="M11" s="5">
        <f t="shared" si="0"/>
        <v>17.399999999999999</v>
      </c>
      <c r="N11" s="5">
        <f t="shared" si="0"/>
        <v>19.7</v>
      </c>
      <c r="O11" s="5">
        <f t="shared" si="0"/>
        <v>21</v>
      </c>
      <c r="P11" s="5">
        <f t="shared" si="0"/>
        <v>21.6</v>
      </c>
      <c r="Q11" s="5">
        <f t="shared" si="0"/>
        <v>21.7</v>
      </c>
      <c r="R11" s="5">
        <f t="shared" si="0"/>
        <v>20.6</v>
      </c>
    </row>
    <row r="12" spans="2:22" x14ac:dyDescent="0.35">
      <c r="G12" s="5"/>
      <c r="H12" s="5"/>
      <c r="I12" s="5"/>
      <c r="J12" s="5"/>
      <c r="K12" s="5"/>
      <c r="L12" s="5"/>
      <c r="M12" s="5"/>
      <c r="N12" s="5"/>
      <c r="O12" s="5"/>
      <c r="P12" s="5"/>
      <c r="Q12" s="5"/>
      <c r="R12" s="5"/>
    </row>
    <row r="13" spans="2:22" x14ac:dyDescent="0.35">
      <c r="B13" t="s">
        <v>65</v>
      </c>
      <c r="C13" s="37">
        <v>9.5</v>
      </c>
      <c r="D13" s="4" t="s">
        <v>6</v>
      </c>
      <c r="F13" t="s">
        <v>9</v>
      </c>
      <c r="G13" s="5"/>
      <c r="H13" s="5"/>
      <c r="I13" s="5"/>
      <c r="J13" s="5"/>
      <c r="K13" s="5"/>
      <c r="L13" s="5"/>
      <c r="M13" s="5"/>
      <c r="N13" s="5"/>
      <c r="O13" s="5"/>
      <c r="P13" s="5"/>
      <c r="Q13" s="5"/>
      <c r="R13" s="5"/>
    </row>
    <row r="14" spans="2:22" x14ac:dyDescent="0.35">
      <c r="B14" t="s">
        <v>66</v>
      </c>
      <c r="C14" s="37">
        <v>8</v>
      </c>
      <c r="D14" s="4" t="s">
        <v>6</v>
      </c>
      <c r="E14" s="4"/>
      <c r="F14" t="s">
        <v>34</v>
      </c>
      <c r="G14" s="22">
        <f t="shared" ref="G14:R14" si="1">IFERROR((G8)*1.0728,"")</f>
        <v>7.1233919999999991</v>
      </c>
      <c r="H14" s="22">
        <f t="shared" si="1"/>
        <v>7.2950399999999993</v>
      </c>
      <c r="I14" s="22">
        <f t="shared" si="1"/>
        <v>7.1555759999999999</v>
      </c>
      <c r="J14" s="22">
        <f t="shared" si="1"/>
        <v>7.1877599999999999</v>
      </c>
      <c r="K14" s="22">
        <f t="shared" si="1"/>
        <v>7.0161119999999997</v>
      </c>
      <c r="L14" s="22">
        <f t="shared" si="1"/>
        <v>6.962472</v>
      </c>
      <c r="M14" s="22">
        <f t="shared" si="1"/>
        <v>6.6728159999999992</v>
      </c>
      <c r="N14" s="22">
        <f t="shared" si="1"/>
        <v>6.1471439999999999</v>
      </c>
      <c r="O14" s="22">
        <f t="shared" si="1"/>
        <v>5.5892879999999998</v>
      </c>
      <c r="P14" s="22">
        <f t="shared" si="1"/>
        <v>5.2889039999999996</v>
      </c>
      <c r="Q14" s="22">
        <f t="shared" si="1"/>
        <v>4.9992479999999997</v>
      </c>
      <c r="R14" s="22">
        <f t="shared" si="1"/>
        <v>5.1494399999999994</v>
      </c>
    </row>
    <row r="15" spans="2:22" x14ac:dyDescent="0.35">
      <c r="B15" t="s">
        <v>14</v>
      </c>
      <c r="C15" s="38">
        <v>95</v>
      </c>
      <c r="D15" s="4" t="s">
        <v>15</v>
      </c>
      <c r="F15" t="s">
        <v>33</v>
      </c>
      <c r="G15" s="22">
        <f t="shared" ref="G15:R15" si="2">IFERROR((G9)*0.00735,"")</f>
        <v>3.5456399999999997</v>
      </c>
      <c r="H15" s="22">
        <f t="shared" si="2"/>
        <v>3.6788954999999999</v>
      </c>
      <c r="I15" s="22">
        <f t="shared" si="2"/>
        <v>3.5603399999999996</v>
      </c>
      <c r="J15" s="22">
        <f t="shared" si="2"/>
        <v>3.3607874999999998</v>
      </c>
      <c r="K15" s="22">
        <f t="shared" si="2"/>
        <v>3.1133129999999998</v>
      </c>
      <c r="L15" s="22">
        <f t="shared" si="2"/>
        <v>3.0389309999999998</v>
      </c>
      <c r="M15" s="22">
        <f t="shared" si="2"/>
        <v>3.2571524999999997</v>
      </c>
      <c r="N15" s="22">
        <f t="shared" si="2"/>
        <v>3.2251799999999999</v>
      </c>
      <c r="O15" s="22">
        <f t="shared" si="2"/>
        <v>3.0213644999999998</v>
      </c>
      <c r="P15" s="22">
        <f t="shared" si="2"/>
        <v>3.0587759999999999</v>
      </c>
      <c r="Q15" s="22">
        <f t="shared" si="2"/>
        <v>3.4123844999999999</v>
      </c>
      <c r="R15" s="22">
        <f t="shared" si="2"/>
        <v>3.23841</v>
      </c>
    </row>
    <row r="16" spans="2:22" x14ac:dyDescent="0.35">
      <c r="E16" s="4"/>
      <c r="F16" t="s">
        <v>32</v>
      </c>
      <c r="G16" s="23">
        <f t="shared" ref="G16:R16" si="3">IFERROR((G10)*0.0137,"")</f>
        <v>4.4935999999999998</v>
      </c>
      <c r="H16" s="23">
        <f t="shared" si="3"/>
        <v>4.4388000000000005</v>
      </c>
      <c r="I16" s="23">
        <f t="shared" si="3"/>
        <v>4.3018000000000001</v>
      </c>
      <c r="J16" s="23">
        <f t="shared" si="3"/>
        <v>4.3155000000000001</v>
      </c>
      <c r="K16" s="23">
        <f t="shared" si="3"/>
        <v>4.3429000000000002</v>
      </c>
      <c r="L16" s="23">
        <f t="shared" si="3"/>
        <v>4.2469999999999999</v>
      </c>
      <c r="M16" s="23">
        <f t="shared" si="3"/>
        <v>3.9456000000000002</v>
      </c>
      <c r="N16" s="23">
        <f t="shared" si="3"/>
        <v>3.8633999999999999</v>
      </c>
      <c r="O16" s="23">
        <f t="shared" si="3"/>
        <v>3.9456000000000002</v>
      </c>
      <c r="P16" s="23">
        <f t="shared" si="3"/>
        <v>3.8086000000000002</v>
      </c>
      <c r="Q16" s="23">
        <f t="shared" si="3"/>
        <v>3.7126999999999999</v>
      </c>
      <c r="R16" s="23">
        <f t="shared" si="3"/>
        <v>3.7675000000000001</v>
      </c>
    </row>
    <row r="17" spans="2:18" x14ac:dyDescent="0.35">
      <c r="B17" t="s">
        <v>59</v>
      </c>
      <c r="C17" s="38"/>
      <c r="D17" s="4" t="s">
        <v>15</v>
      </c>
      <c r="G17" s="5"/>
      <c r="H17" s="5"/>
      <c r="I17" s="5"/>
      <c r="J17" s="5"/>
      <c r="K17" s="5"/>
      <c r="L17" s="5"/>
      <c r="M17" s="5"/>
      <c r="N17" s="5"/>
      <c r="O17" s="5"/>
      <c r="P17" s="5"/>
      <c r="Q17" s="5"/>
      <c r="R17" s="5"/>
    </row>
    <row r="18" spans="2:18" x14ac:dyDescent="0.35">
      <c r="B18" t="s">
        <v>57</v>
      </c>
      <c r="C18" s="9">
        <f>VLOOKUP(C$13,C26:D37,2)*((100-C17)/100)</f>
        <v>0.15</v>
      </c>
      <c r="D18" s="4" t="s">
        <v>6</v>
      </c>
      <c r="F18" t="s">
        <v>35</v>
      </c>
      <c r="G18" s="23">
        <f t="shared" ref="G18:R18" si="4">IFERROR(SUM(G14:G16),"")</f>
        <v>15.162631999999999</v>
      </c>
      <c r="H18" s="23">
        <f t="shared" si="4"/>
        <v>15.4127355</v>
      </c>
      <c r="I18" s="23">
        <f t="shared" si="4"/>
        <v>15.017716</v>
      </c>
      <c r="J18" s="23">
        <f t="shared" si="4"/>
        <v>14.8640475</v>
      </c>
      <c r="K18" s="23">
        <f t="shared" si="4"/>
        <v>14.472325</v>
      </c>
      <c r="L18" s="23">
        <f t="shared" si="4"/>
        <v>14.248403</v>
      </c>
      <c r="M18" s="23">
        <f t="shared" si="4"/>
        <v>13.8755685</v>
      </c>
      <c r="N18" s="23">
        <f t="shared" si="4"/>
        <v>13.235723999999999</v>
      </c>
      <c r="O18" s="23">
        <f t="shared" si="4"/>
        <v>12.556252500000001</v>
      </c>
      <c r="P18" s="23">
        <f t="shared" si="4"/>
        <v>12.156280000000001</v>
      </c>
      <c r="Q18" s="23">
        <f t="shared" si="4"/>
        <v>12.1243325</v>
      </c>
      <c r="R18" s="23">
        <f t="shared" si="4"/>
        <v>12.15535</v>
      </c>
    </row>
    <row r="19" spans="2:18" x14ac:dyDescent="0.35">
      <c r="B19" s="10" t="s">
        <v>58</v>
      </c>
      <c r="C19" s="9">
        <f>VLOOKUP(C$14,C40:D48,2)*((100-C17)/100)</f>
        <v>1.8129999999999999</v>
      </c>
      <c r="D19" s="4" t="s">
        <v>6</v>
      </c>
      <c r="G19" s="5"/>
      <c r="H19" s="5"/>
      <c r="I19" s="5"/>
      <c r="J19" s="5"/>
      <c r="K19" s="5"/>
      <c r="L19" s="5"/>
      <c r="M19" s="5"/>
      <c r="N19" s="5"/>
      <c r="O19" s="5"/>
      <c r="P19" s="5"/>
      <c r="Q19" s="5"/>
      <c r="R19" s="5"/>
    </row>
    <row r="20" spans="2:18" x14ac:dyDescent="0.35">
      <c r="F20" t="s">
        <v>13</v>
      </c>
      <c r="G20" s="8">
        <f t="shared" ref="G20:R20" si="5">IFERROR(G11-G18,"")</f>
        <v>7.9373680000000029</v>
      </c>
      <c r="H20" s="8">
        <f t="shared" si="5"/>
        <v>6.1872645000000013</v>
      </c>
      <c r="I20" s="8">
        <f t="shared" si="5"/>
        <v>6.0822840000000014</v>
      </c>
      <c r="J20" s="8">
        <f t="shared" si="5"/>
        <v>5.8359524999999994</v>
      </c>
      <c r="K20" s="8">
        <f t="shared" si="5"/>
        <v>4.827675000000001</v>
      </c>
      <c r="L20" s="8">
        <f t="shared" si="5"/>
        <v>3.6515969999999989</v>
      </c>
      <c r="M20" s="8">
        <f t="shared" si="5"/>
        <v>3.5244314999999986</v>
      </c>
      <c r="N20" s="8">
        <f t="shared" si="5"/>
        <v>6.4642759999999999</v>
      </c>
      <c r="O20" s="8">
        <f t="shared" si="5"/>
        <v>8.4437474999999989</v>
      </c>
      <c r="P20" s="8">
        <f t="shared" si="5"/>
        <v>9.4437200000000008</v>
      </c>
      <c r="Q20" s="8">
        <f t="shared" si="5"/>
        <v>9.5756674999999998</v>
      </c>
      <c r="R20" s="8">
        <f t="shared" si="5"/>
        <v>8.4446500000000011</v>
      </c>
    </row>
    <row r="21" spans="2:18" x14ac:dyDescent="0.35">
      <c r="B21" s="11" t="s">
        <v>71</v>
      </c>
      <c r="C21" s="12">
        <f>IF(C10&lt;5000001,C11*(C15/100)*C18,50000*(C15/100)*C18+(C11-50000)*(C15/100)*C19)</f>
        <v>0</v>
      </c>
      <c r="D21" s="4"/>
    </row>
    <row r="22" spans="2:18" x14ac:dyDescent="0.35">
      <c r="B22" s="11" t="s">
        <v>72</v>
      </c>
      <c r="C22" s="13">
        <f>C3+C21</f>
        <v>100</v>
      </c>
    </row>
    <row r="25" spans="2:18" x14ac:dyDescent="0.35">
      <c r="B25" t="s">
        <v>55</v>
      </c>
      <c r="C25" s="15" t="s">
        <v>18</v>
      </c>
      <c r="D25" s="15" t="s">
        <v>19</v>
      </c>
    </row>
    <row r="26" spans="2:18" x14ac:dyDescent="0.35">
      <c r="C26" s="16">
        <v>4</v>
      </c>
      <c r="D26" s="17">
        <v>0</v>
      </c>
      <c r="F26" s="48"/>
      <c r="G26" s="48"/>
      <c r="H26" s="48"/>
      <c r="I26" s="48"/>
      <c r="J26" s="48"/>
      <c r="K26" s="48"/>
      <c r="L26" s="48"/>
      <c r="M26" s="48"/>
      <c r="N26" s="48"/>
      <c r="O26" s="48"/>
      <c r="P26" s="48"/>
      <c r="Q26" s="48"/>
      <c r="R26" s="48"/>
    </row>
    <row r="27" spans="2:18" x14ac:dyDescent="0.35">
      <c r="C27" s="16">
        <v>4.5</v>
      </c>
      <c r="D27" s="41">
        <v>2.5000000000000001E-3</v>
      </c>
      <c r="E27" s="1"/>
      <c r="F27" s="49" t="s">
        <v>63</v>
      </c>
      <c r="G27" s="49"/>
      <c r="H27" s="49"/>
      <c r="I27" s="49"/>
      <c r="J27" s="49"/>
      <c r="K27" s="49"/>
      <c r="L27" s="49"/>
      <c r="M27" s="49"/>
      <c r="N27" s="49"/>
      <c r="O27" s="49"/>
      <c r="P27" s="49"/>
      <c r="Q27" s="49"/>
      <c r="R27" s="49"/>
    </row>
    <row r="28" spans="2:18" x14ac:dyDescent="0.35">
      <c r="C28" s="16">
        <v>5</v>
      </c>
      <c r="D28" s="17">
        <v>5.0000000000000001E-3</v>
      </c>
      <c r="E28" s="18"/>
    </row>
    <row r="29" spans="2:18" x14ac:dyDescent="0.35">
      <c r="C29" s="16">
        <v>5.5</v>
      </c>
      <c r="D29" s="17">
        <v>0.03</v>
      </c>
      <c r="E29" s="18"/>
      <c r="F29" t="s">
        <v>65</v>
      </c>
      <c r="G29" s="8">
        <f t="shared" ref="G29:R29" si="6">$C$13</f>
        <v>9.5</v>
      </c>
      <c r="H29" s="8">
        <f t="shared" si="6"/>
        <v>9.5</v>
      </c>
      <c r="I29" s="8">
        <f t="shared" si="6"/>
        <v>9.5</v>
      </c>
      <c r="J29" s="8">
        <f t="shared" si="6"/>
        <v>9.5</v>
      </c>
      <c r="K29" s="8">
        <f t="shared" si="6"/>
        <v>9.5</v>
      </c>
      <c r="L29" s="8">
        <f t="shared" si="6"/>
        <v>9.5</v>
      </c>
      <c r="M29" s="8">
        <f t="shared" si="6"/>
        <v>9.5</v>
      </c>
      <c r="N29" s="8">
        <f t="shared" si="6"/>
        <v>9.5</v>
      </c>
      <c r="O29" s="8">
        <f t="shared" si="6"/>
        <v>9.5</v>
      </c>
      <c r="P29" s="8">
        <f t="shared" si="6"/>
        <v>9.5</v>
      </c>
      <c r="Q29" s="8">
        <f t="shared" si="6"/>
        <v>9.5</v>
      </c>
      <c r="R29" s="8">
        <f t="shared" si="6"/>
        <v>9.5</v>
      </c>
    </row>
    <row r="30" spans="2:18" x14ac:dyDescent="0.35">
      <c r="C30" s="16">
        <v>6</v>
      </c>
      <c r="D30" s="17">
        <v>0.05</v>
      </c>
      <c r="E30" s="18"/>
      <c r="F30" t="s">
        <v>66</v>
      </c>
      <c r="G30" s="8">
        <f>$C$14</f>
        <v>8</v>
      </c>
      <c r="H30" s="8">
        <f t="shared" ref="H30:R30" si="7">$C$14</f>
        <v>8</v>
      </c>
      <c r="I30" s="8">
        <f t="shared" si="7"/>
        <v>8</v>
      </c>
      <c r="J30" s="8">
        <f t="shared" si="7"/>
        <v>8</v>
      </c>
      <c r="K30" s="8">
        <f t="shared" si="7"/>
        <v>8</v>
      </c>
      <c r="L30" s="8">
        <f t="shared" si="7"/>
        <v>8</v>
      </c>
      <c r="M30" s="8">
        <f t="shared" si="7"/>
        <v>8</v>
      </c>
      <c r="N30" s="8">
        <f t="shared" si="7"/>
        <v>8</v>
      </c>
      <c r="O30" s="8">
        <f t="shared" si="7"/>
        <v>8</v>
      </c>
      <c r="P30" s="8">
        <f t="shared" si="7"/>
        <v>8</v>
      </c>
      <c r="Q30" s="8">
        <f t="shared" si="7"/>
        <v>8</v>
      </c>
      <c r="R30" s="8">
        <f t="shared" si="7"/>
        <v>8</v>
      </c>
    </row>
    <row r="31" spans="2:18" x14ac:dyDescent="0.35">
      <c r="C31" s="16">
        <v>6.5</v>
      </c>
      <c r="D31" s="17">
        <v>7.0000000000000007E-2</v>
      </c>
      <c r="E31" s="18"/>
      <c r="F31" t="s">
        <v>14</v>
      </c>
      <c r="G31">
        <f t="shared" ref="G31:R31" si="8">$C$15</f>
        <v>95</v>
      </c>
      <c r="H31">
        <f t="shared" si="8"/>
        <v>95</v>
      </c>
      <c r="I31">
        <f t="shared" si="8"/>
        <v>95</v>
      </c>
      <c r="J31">
        <f t="shared" si="8"/>
        <v>95</v>
      </c>
      <c r="K31">
        <f t="shared" si="8"/>
        <v>95</v>
      </c>
      <c r="L31">
        <f t="shared" si="8"/>
        <v>95</v>
      </c>
      <c r="M31">
        <f t="shared" si="8"/>
        <v>95</v>
      </c>
      <c r="N31">
        <f t="shared" si="8"/>
        <v>95</v>
      </c>
      <c r="O31">
        <f t="shared" si="8"/>
        <v>95</v>
      </c>
      <c r="P31">
        <f t="shared" si="8"/>
        <v>95</v>
      </c>
      <c r="Q31">
        <f t="shared" si="8"/>
        <v>95</v>
      </c>
      <c r="R31">
        <f t="shared" si="8"/>
        <v>95</v>
      </c>
    </row>
    <row r="32" spans="2:18" x14ac:dyDescent="0.35">
      <c r="C32" s="16">
        <v>7</v>
      </c>
      <c r="D32" s="17">
        <v>0.08</v>
      </c>
      <c r="E32" s="18"/>
    </row>
    <row r="33" spans="1:18" x14ac:dyDescent="0.35">
      <c r="C33" s="16">
        <v>7.5</v>
      </c>
      <c r="D33" s="17">
        <v>0.09</v>
      </c>
      <c r="E33" s="18"/>
      <c r="F33" t="s">
        <v>67</v>
      </c>
      <c r="G33" s="8">
        <f t="shared" ref="G33:R33" si="9">IF(G20=0,0,IFERROR(G29-G20,""))</f>
        <v>1.5626319999999971</v>
      </c>
      <c r="H33" s="8">
        <f t="shared" si="9"/>
        <v>3.3127354999999987</v>
      </c>
      <c r="I33" s="8">
        <f t="shared" si="9"/>
        <v>3.4177159999999986</v>
      </c>
      <c r="J33" s="8">
        <f t="shared" si="9"/>
        <v>3.6640475000000006</v>
      </c>
      <c r="K33" s="8">
        <f t="shared" si="9"/>
        <v>4.672324999999999</v>
      </c>
      <c r="L33" s="8">
        <f t="shared" si="9"/>
        <v>5.8484030000000011</v>
      </c>
      <c r="M33" s="8">
        <f t="shared" si="9"/>
        <v>5.9755685000000014</v>
      </c>
      <c r="N33" s="8">
        <f t="shared" si="9"/>
        <v>3.0357240000000001</v>
      </c>
      <c r="O33" s="8">
        <f t="shared" si="9"/>
        <v>1.0562525000000011</v>
      </c>
      <c r="P33" s="8">
        <f t="shared" si="9"/>
        <v>5.627999999999922E-2</v>
      </c>
      <c r="Q33" s="8">
        <f t="shared" si="9"/>
        <v>-7.5667499999999777E-2</v>
      </c>
      <c r="R33" s="8">
        <f t="shared" si="9"/>
        <v>1.0553499999999989</v>
      </c>
    </row>
    <row r="34" spans="1:18" x14ac:dyDescent="0.35">
      <c r="C34" s="16">
        <v>8</v>
      </c>
      <c r="D34" s="17">
        <v>0.1</v>
      </c>
      <c r="E34" s="18"/>
      <c r="F34" t="s">
        <v>68</v>
      </c>
      <c r="G34" s="31">
        <f>IF(G20=0,0,IFERROR(G30-G20,""))</f>
        <v>6.2631999999997134E-2</v>
      </c>
      <c r="H34" s="31">
        <f t="shared" ref="H34:R34" si="10">IF(H20=0,0,IFERROR(H30-H20,""))</f>
        <v>1.8127354999999987</v>
      </c>
      <c r="I34" s="31">
        <f t="shared" si="10"/>
        <v>1.9177159999999986</v>
      </c>
      <c r="J34" s="31">
        <f t="shared" si="10"/>
        <v>2.1640475000000006</v>
      </c>
      <c r="K34" s="31">
        <f t="shared" si="10"/>
        <v>3.172324999999999</v>
      </c>
      <c r="L34" s="31">
        <f t="shared" si="10"/>
        <v>4.3484030000000011</v>
      </c>
      <c r="M34" s="31">
        <f t="shared" si="10"/>
        <v>4.4755685000000014</v>
      </c>
      <c r="N34" s="31">
        <f t="shared" si="10"/>
        <v>1.5357240000000001</v>
      </c>
      <c r="O34" s="31">
        <f t="shared" si="10"/>
        <v>-0.44374749999999885</v>
      </c>
      <c r="P34" s="31">
        <f t="shared" si="10"/>
        <v>-1.4437200000000008</v>
      </c>
      <c r="Q34" s="31">
        <f t="shared" si="10"/>
        <v>-1.5756674999999998</v>
      </c>
      <c r="R34" s="31">
        <f t="shared" si="10"/>
        <v>-0.4446500000000011</v>
      </c>
    </row>
    <row r="35" spans="1:18" x14ac:dyDescent="0.35">
      <c r="C35" s="16">
        <v>8.5</v>
      </c>
      <c r="D35" s="17">
        <v>0.105</v>
      </c>
      <c r="E35" s="18"/>
    </row>
    <row r="36" spans="1:18" x14ac:dyDescent="0.35">
      <c r="C36" s="16">
        <v>9</v>
      </c>
      <c r="D36" s="17">
        <v>0.11</v>
      </c>
      <c r="F36" s="11" t="s">
        <v>60</v>
      </c>
      <c r="G36" s="14">
        <f>IFERROR(IF(AND(G33&gt;0,$C$11&lt;=50000),G33*(G31/100)*$C$11/12,IF(AND(G33&gt;0,$C$11&gt;50000),G33*(G31/100)*50000/12+IF(AND(G34&gt;0,$C$11&gt;50000),G34*(G31/100)*($C$11-50000)/12,0),0)),0)</f>
        <v>0</v>
      </c>
      <c r="H36" s="14">
        <f t="shared" ref="H36:R36" si="11">IFERROR(IF(AND(H33&gt;0,$C$11&lt;=50000),H33*(H31/100)*$C$11/12,IF(AND(H33&gt;0,$C$11&gt;50000),H33*(H31/100)*50000/12+IF(AND(H34&gt;0,$C$11&gt;50000),H34*(H31/100)*($C$11-50000)/12,0),0)),0)</f>
        <v>0</v>
      </c>
      <c r="I36" s="14">
        <f t="shared" si="11"/>
        <v>0</v>
      </c>
      <c r="J36" s="14">
        <f t="shared" si="11"/>
        <v>0</v>
      </c>
      <c r="K36" s="14">
        <f t="shared" si="11"/>
        <v>0</v>
      </c>
      <c r="L36" s="14">
        <f t="shared" si="11"/>
        <v>0</v>
      </c>
      <c r="M36" s="14">
        <f t="shared" si="11"/>
        <v>0</v>
      </c>
      <c r="N36" s="14">
        <f t="shared" si="11"/>
        <v>0</v>
      </c>
      <c r="O36" s="14">
        <f t="shared" si="11"/>
        <v>0</v>
      </c>
      <c r="P36" s="14">
        <f t="shared" si="11"/>
        <v>0</v>
      </c>
      <c r="Q36" s="14">
        <f t="shared" si="11"/>
        <v>0</v>
      </c>
      <c r="R36" s="14">
        <f t="shared" si="11"/>
        <v>0</v>
      </c>
    </row>
    <row r="37" spans="1:18" x14ac:dyDescent="0.35">
      <c r="C37" s="16">
        <v>9.5</v>
      </c>
      <c r="D37" s="17">
        <v>0.15</v>
      </c>
      <c r="F37" s="11"/>
    </row>
    <row r="38" spans="1:18" x14ac:dyDescent="0.35">
      <c r="E38" s="1"/>
      <c r="F38" s="48" t="s">
        <v>62</v>
      </c>
      <c r="G38" s="48"/>
      <c r="H38" s="48"/>
      <c r="I38" s="48"/>
      <c r="J38" s="48"/>
      <c r="K38" s="48"/>
      <c r="L38" s="48"/>
      <c r="M38" s="48"/>
      <c r="N38" s="48"/>
      <c r="O38" s="48"/>
      <c r="P38" s="48"/>
      <c r="Q38" s="48"/>
      <c r="R38" s="48"/>
    </row>
    <row r="39" spans="1:18" x14ac:dyDescent="0.35">
      <c r="B39" s="10" t="s">
        <v>56</v>
      </c>
      <c r="C39" s="19" t="s">
        <v>18</v>
      </c>
      <c r="D39" s="15" t="s">
        <v>19</v>
      </c>
      <c r="E39" s="18"/>
      <c r="F39" s="49" t="s">
        <v>61</v>
      </c>
      <c r="G39" s="49"/>
      <c r="H39" s="49"/>
      <c r="I39" s="49"/>
      <c r="J39" s="49"/>
      <c r="K39" s="49"/>
      <c r="L39" s="49"/>
      <c r="M39" s="49"/>
      <c r="N39" s="49"/>
      <c r="O39" s="49"/>
      <c r="P39" s="49"/>
      <c r="Q39" s="49"/>
      <c r="R39" s="49"/>
    </row>
    <row r="40" spans="1:18" x14ac:dyDescent="0.35">
      <c r="C40" s="16">
        <v>4</v>
      </c>
      <c r="D40" s="17">
        <v>0</v>
      </c>
      <c r="E40" s="18"/>
    </row>
    <row r="41" spans="1:18" x14ac:dyDescent="0.35">
      <c r="C41" s="16">
        <v>4.5</v>
      </c>
      <c r="D41" s="41">
        <v>2.5000000000000001E-3</v>
      </c>
      <c r="E41" s="18"/>
      <c r="F41" t="s">
        <v>4</v>
      </c>
      <c r="G41" s="5">
        <f>IFERROR(G$36,0)</f>
        <v>0</v>
      </c>
    </row>
    <row r="42" spans="1:18" x14ac:dyDescent="0.35">
      <c r="C42" s="16">
        <v>5</v>
      </c>
      <c r="D42" s="17">
        <v>5.0000000000000001E-3</v>
      </c>
      <c r="E42" s="18"/>
      <c r="F42" t="s">
        <v>21</v>
      </c>
      <c r="G42" s="5">
        <f>IFERROR(H$36,0)</f>
        <v>0</v>
      </c>
    </row>
    <row r="43" spans="1:18" x14ac:dyDescent="0.35">
      <c r="C43" s="16">
        <v>5.5</v>
      </c>
      <c r="D43" s="17">
        <v>0.1</v>
      </c>
      <c r="E43" s="18"/>
      <c r="F43" t="s">
        <v>22</v>
      </c>
      <c r="G43" s="5">
        <f>IFERROR(I$36,0)</f>
        <v>0</v>
      </c>
    </row>
    <row r="44" spans="1:18" x14ac:dyDescent="0.35">
      <c r="C44" s="16">
        <v>6</v>
      </c>
      <c r="D44" s="17">
        <v>0.31</v>
      </c>
      <c r="E44" s="18"/>
      <c r="F44" t="s">
        <v>23</v>
      </c>
      <c r="G44" s="5">
        <f>IFERROR(J$36,0)</f>
        <v>0</v>
      </c>
    </row>
    <row r="45" spans="1:18" x14ac:dyDescent="0.35">
      <c r="C45" s="16">
        <v>6.5</v>
      </c>
      <c r="D45" s="17">
        <v>0.65</v>
      </c>
      <c r="E45" s="18"/>
      <c r="F45" t="s">
        <v>24</v>
      </c>
      <c r="G45" s="5">
        <f>IFERROR(K$36,0)</f>
        <v>0</v>
      </c>
    </row>
    <row r="46" spans="1:18" x14ac:dyDescent="0.35">
      <c r="C46" s="16">
        <v>7</v>
      </c>
      <c r="D46" s="17">
        <v>1.107</v>
      </c>
      <c r="E46" s="18"/>
      <c r="F46" t="s">
        <v>25</v>
      </c>
      <c r="G46" s="5">
        <f>IFERROR(L$36,0)</f>
        <v>0</v>
      </c>
    </row>
    <row r="47" spans="1:18" x14ac:dyDescent="0.35">
      <c r="A47" s="21">
        <f ca="1">TODAY()</f>
        <v>46232</v>
      </c>
      <c r="C47" s="16">
        <v>7.5</v>
      </c>
      <c r="D47" s="17">
        <v>1.413</v>
      </c>
      <c r="F47" t="s">
        <v>26</v>
      </c>
      <c r="G47" s="5">
        <f>IFERROR(M$36,0)</f>
        <v>0</v>
      </c>
    </row>
    <row r="48" spans="1:18" x14ac:dyDescent="0.35">
      <c r="C48" s="16">
        <v>8</v>
      </c>
      <c r="D48" s="17">
        <v>1.8129999999999999</v>
      </c>
      <c r="F48" t="s">
        <v>27</v>
      </c>
      <c r="G48" s="5">
        <f>IFERROR(N$36,0)</f>
        <v>0</v>
      </c>
    </row>
    <row r="49" spans="6:7" x14ac:dyDescent="0.35">
      <c r="F49" t="s">
        <v>28</v>
      </c>
      <c r="G49" s="5">
        <f>IFERROR(O$36,0)</f>
        <v>0</v>
      </c>
    </row>
    <row r="50" spans="6:7" x14ac:dyDescent="0.35">
      <c r="F50" t="s">
        <v>29</v>
      </c>
      <c r="G50" s="5">
        <f>IFERROR(P$36,0)</f>
        <v>0</v>
      </c>
    </row>
    <row r="51" spans="6:7" x14ac:dyDescent="0.35">
      <c r="F51" t="s">
        <v>30</v>
      </c>
      <c r="G51" s="5">
        <f>IFERROR(Q$36,0)</f>
        <v>0</v>
      </c>
    </row>
    <row r="52" spans="6:7" x14ac:dyDescent="0.35">
      <c r="F52" t="s">
        <v>31</v>
      </c>
      <c r="G52" s="5">
        <f>IFERROR(R$36,0)</f>
        <v>0</v>
      </c>
    </row>
    <row r="54" spans="6:7" x14ac:dyDescent="0.35">
      <c r="F54" s="11" t="s">
        <v>73</v>
      </c>
      <c r="G54" s="14">
        <f>SUM(G41:G52)</f>
        <v>0</v>
      </c>
    </row>
    <row r="55" spans="6:7" x14ac:dyDescent="0.35">
      <c r="F55" s="11"/>
      <c r="G55" s="11"/>
    </row>
    <row r="56" spans="6:7" x14ac:dyDescent="0.35">
      <c r="F56" s="11" t="s">
        <v>45</v>
      </c>
      <c r="G56" s="20">
        <f>C22</f>
        <v>100</v>
      </c>
    </row>
    <row r="57" spans="6:7" x14ac:dyDescent="0.35">
      <c r="F57" s="11" t="s">
        <v>70</v>
      </c>
      <c r="G57" s="13">
        <f>G54-G56</f>
        <v>-100</v>
      </c>
    </row>
    <row r="66" customFormat="1" x14ac:dyDescent="0.35"/>
    <row r="67" customFormat="1" x14ac:dyDescent="0.35"/>
    <row r="68" customFormat="1" x14ac:dyDescent="0.35"/>
    <row r="69" customFormat="1" x14ac:dyDescent="0.35"/>
    <row r="70" customFormat="1" x14ac:dyDescent="0.35"/>
    <row r="71" customFormat="1" x14ac:dyDescent="0.35"/>
  </sheetData>
  <sheetProtection algorithmName="SHA-512" hashValue="3CUxrv9htBgtKCPolaypRenKblP7Z4IZJZ9cKZjq2USFSiaWdzQXO/eXZnDqsIMxdj6xbGYEwlEb0Fo8S7BoZQ==" saltValue="b9m2wIiamz1thkTMN4Y4Tw==" spinCount="100000" sheet="1" objects="1" scenarios="1"/>
  <protectedRanges>
    <protectedRange sqref="G41:G52" name="Range4"/>
    <protectedRange sqref="C17 C13:C15" name="Range2"/>
    <protectedRange sqref="C6:C8" name="Range1"/>
    <protectedRange sqref="S5:S9 G12:R13 G17:R19" name="Range3"/>
    <protectedRange sqref="H6:R10" name="Range3_1"/>
    <protectedRange sqref="G6:G10" name="Range3_2"/>
  </protectedRanges>
  <mergeCells count="8">
    <mergeCell ref="F38:R38"/>
    <mergeCell ref="F39:R39"/>
    <mergeCell ref="B1:E1"/>
    <mergeCell ref="B2:D2"/>
    <mergeCell ref="F2:R2"/>
    <mergeCell ref="F3:R3"/>
    <mergeCell ref="F26:R26"/>
    <mergeCell ref="F27:R27"/>
  </mergeCells>
  <hyperlinks>
    <hyperlink ref="T5" r:id="rId1" xr:uid="{B4A52685-BB7B-4EA3-82D1-B5EF662823BA}"/>
    <hyperlink ref="T7" r:id="rId2" xr:uid="{AC0C8F35-7AC0-4F4A-B8AD-F9FCE4FCCD93}"/>
    <hyperlink ref="T9" r:id="rId3" xr:uid="{05FF5D9D-FB16-4CF1-8673-9B813303D559}"/>
    <hyperlink ref="T8" r:id="rId4" xr:uid="{50C52D3C-F902-46FA-966C-D842CF313F10}"/>
    <hyperlink ref="F8" r:id="rId5" xr:uid="{267D508A-92DB-48C2-849E-6759F21A64FC}"/>
    <hyperlink ref="F6" r:id="rId6" xr:uid="{4121414A-E2FE-4213-9D9E-C3FD31B33062}"/>
    <hyperlink ref="F9" r:id="rId7" xr:uid="{AED7F996-6A6F-4275-8747-501A8B83A8CC}"/>
    <hyperlink ref="F10" r:id="rId8" xr:uid="{4912C9B6-4908-498D-AAF7-4B6BBAE41A94}"/>
  </hyperlinks>
  <pageMargins left="0.7" right="0.7" top="0.75" bottom="0.75" header="0.3" footer="0.3"/>
  <drawing r:id="rId9"/>
  <legacyDrawing r:id="rId10"/>
  <mc:AlternateContent xmlns:mc="http://schemas.openxmlformats.org/markup-compatibility/2006">
    <mc:Choice Requires="x14">
      <controls>
        <mc:AlternateContent xmlns:mc="http://schemas.openxmlformats.org/markup-compatibility/2006">
          <mc:Choice Requires="x14">
            <control shapeId="143361" r:id="rId11" name="Button 1">
              <controlPr defaultSize="0" print="0" autoFill="0" autoPict="0" macro="[0]!Print2023">
                <anchor moveWithCells="1" sizeWithCells="1">
                  <from>
                    <xdr:col>10</xdr:col>
                    <xdr:colOff>476250</xdr:colOff>
                    <xdr:row>54</xdr:row>
                    <xdr:rowOff>184150</xdr:rowOff>
                  </from>
                  <to>
                    <xdr:col>11</xdr:col>
                    <xdr:colOff>774700</xdr:colOff>
                    <xdr:row>57</xdr:row>
                    <xdr:rowOff>69850</xdr:rowOff>
                  </to>
                </anchor>
              </controlPr>
            </control>
          </mc:Choice>
        </mc:AlternateContent>
        <mc:AlternateContent xmlns:mc="http://schemas.openxmlformats.org/markup-compatibility/2006">
          <mc:Choice Requires="x14">
            <control shapeId="143362" r:id="rId12" name="Button 2">
              <controlPr defaultSize="0" print="0" autoFill="0" autoPict="0" macro="[0]!Goto2022">
                <anchor moveWithCells="1" sizeWithCells="1">
                  <from>
                    <xdr:col>8</xdr:col>
                    <xdr:colOff>603250</xdr:colOff>
                    <xdr:row>55</xdr:row>
                    <xdr:rowOff>12700</xdr:rowOff>
                  </from>
                  <to>
                    <xdr:col>10</xdr:col>
                    <xdr:colOff>50800</xdr:colOff>
                    <xdr:row>57</xdr:row>
                    <xdr:rowOff>88900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AB7CEB-4EFC-4E2B-93A4-18E20A6E7DB1}">
  <sheetPr codeName="Sheet4"/>
  <dimension ref="A1:V71"/>
  <sheetViews>
    <sheetView showGridLines="0" showRowColHeaders="0" workbookViewId="0">
      <selection activeCell="R11" sqref="R11"/>
    </sheetView>
  </sheetViews>
  <sheetFormatPr defaultRowHeight="14.5" x14ac:dyDescent="0.35"/>
  <cols>
    <col min="1" max="1" width="9.7265625" bestFit="1" customWidth="1"/>
    <col min="2" max="2" width="45.81640625" bestFit="1" customWidth="1"/>
    <col min="3" max="3" width="17.453125" customWidth="1"/>
    <col min="6" max="6" width="54.453125" customWidth="1"/>
    <col min="7" max="7" width="14.54296875" customWidth="1"/>
    <col min="8" max="18" width="12.7265625" customWidth="1"/>
    <col min="19" max="19" width="5.1796875" customWidth="1"/>
    <col min="20" max="20" width="0" hidden="1" customWidth="1"/>
  </cols>
  <sheetData>
    <row r="1" spans="2:22" x14ac:dyDescent="0.35">
      <c r="B1" s="50" t="s">
        <v>43</v>
      </c>
      <c r="C1" s="45"/>
      <c r="D1" s="45"/>
      <c r="E1" s="45"/>
    </row>
    <row r="2" spans="2:22" x14ac:dyDescent="0.35">
      <c r="B2" s="51" t="s">
        <v>74</v>
      </c>
      <c r="C2" s="51"/>
      <c r="D2" s="51"/>
      <c r="E2" s="1"/>
      <c r="F2" s="48"/>
      <c r="G2" s="48"/>
      <c r="H2" s="48"/>
      <c r="I2" s="48"/>
      <c r="J2" s="48"/>
      <c r="K2" s="48"/>
      <c r="L2" s="48"/>
      <c r="M2" s="48"/>
      <c r="N2" s="48"/>
      <c r="O2" s="48"/>
      <c r="P2" s="48"/>
      <c r="Q2" s="48"/>
      <c r="R2" s="48"/>
    </row>
    <row r="3" spans="2:22" x14ac:dyDescent="0.35">
      <c r="B3" t="s">
        <v>1</v>
      </c>
      <c r="C3" s="2">
        <v>100</v>
      </c>
      <c r="F3" s="49" t="s">
        <v>2</v>
      </c>
      <c r="G3" s="49"/>
      <c r="H3" s="49"/>
      <c r="I3" s="49"/>
      <c r="J3" s="49"/>
      <c r="K3" s="49"/>
      <c r="L3" s="49"/>
      <c r="M3" s="49"/>
      <c r="N3" s="49"/>
      <c r="O3" s="49"/>
      <c r="P3" s="49"/>
      <c r="Q3" s="49"/>
      <c r="R3" s="49"/>
    </row>
    <row r="4" spans="2:22" x14ac:dyDescent="0.35">
      <c r="F4" s="40">
        <v>2022</v>
      </c>
      <c r="G4" s="3" t="s">
        <v>4</v>
      </c>
      <c r="H4" s="3" t="s">
        <v>21</v>
      </c>
      <c r="I4" s="3" t="s">
        <v>22</v>
      </c>
      <c r="J4" s="3" t="s">
        <v>23</v>
      </c>
      <c r="K4" s="3" t="s">
        <v>24</v>
      </c>
      <c r="L4" s="3" t="s">
        <v>25</v>
      </c>
      <c r="M4" s="3" t="s">
        <v>26</v>
      </c>
      <c r="N4" s="3" t="s">
        <v>27</v>
      </c>
      <c r="O4" s="3" t="s">
        <v>28</v>
      </c>
      <c r="P4" s="3" t="s">
        <v>29</v>
      </c>
      <c r="Q4" s="3" t="s">
        <v>30</v>
      </c>
      <c r="R4" s="3" t="s">
        <v>31</v>
      </c>
      <c r="S4" s="1"/>
      <c r="T4" s="27" t="s">
        <v>37</v>
      </c>
      <c r="V4" s="1"/>
    </row>
    <row r="5" spans="2:22" x14ac:dyDescent="0.35">
      <c r="B5" t="s">
        <v>5</v>
      </c>
      <c r="F5" s="27" t="s">
        <v>37</v>
      </c>
      <c r="S5" s="22"/>
      <c r="T5" s="6" t="s">
        <v>7</v>
      </c>
    </row>
    <row r="6" spans="2:22" x14ac:dyDescent="0.35">
      <c r="B6">
        <v>2019</v>
      </c>
      <c r="C6" s="35"/>
      <c r="D6" t="s">
        <v>8</v>
      </c>
      <c r="F6" s="6" t="s">
        <v>47</v>
      </c>
      <c r="G6" s="25">
        <v>24.2</v>
      </c>
      <c r="H6" s="25">
        <v>24.7</v>
      </c>
      <c r="I6" s="25">
        <v>25.9</v>
      </c>
      <c r="J6" s="25">
        <v>27.1</v>
      </c>
      <c r="K6" s="25">
        <v>27.3</v>
      </c>
      <c r="L6" s="25">
        <v>26.9</v>
      </c>
      <c r="M6" s="25">
        <v>25.7</v>
      </c>
      <c r="N6" s="25">
        <v>24.3</v>
      </c>
      <c r="O6" s="25">
        <v>24.4</v>
      </c>
      <c r="P6" s="25">
        <v>25.9</v>
      </c>
      <c r="Q6" s="25">
        <v>25.6</v>
      </c>
      <c r="R6" s="25">
        <v>24.7</v>
      </c>
      <c r="S6" s="22"/>
    </row>
    <row r="7" spans="2:22" x14ac:dyDescent="0.35">
      <c r="B7">
        <v>2020</v>
      </c>
      <c r="C7" s="36"/>
      <c r="D7" t="s">
        <v>8</v>
      </c>
      <c r="F7" t="s">
        <v>9</v>
      </c>
      <c r="G7" s="39"/>
      <c r="H7" s="39"/>
      <c r="I7" s="39"/>
      <c r="J7" s="39"/>
      <c r="K7" s="39"/>
      <c r="L7" s="39"/>
      <c r="M7" s="39"/>
      <c r="N7" s="39"/>
      <c r="O7" s="39"/>
      <c r="P7" s="39"/>
      <c r="Q7" s="39"/>
      <c r="R7" s="39"/>
      <c r="S7" s="22"/>
      <c r="T7" s="6" t="s">
        <v>7</v>
      </c>
    </row>
    <row r="8" spans="2:22" x14ac:dyDescent="0.35">
      <c r="B8">
        <v>2021</v>
      </c>
      <c r="C8" s="36"/>
      <c r="D8" t="s">
        <v>8</v>
      </c>
      <c r="F8" s="6" t="s">
        <v>48</v>
      </c>
      <c r="G8" s="25">
        <v>5.57</v>
      </c>
      <c r="H8" s="25">
        <v>6.1</v>
      </c>
      <c r="I8" s="25">
        <v>6.56</v>
      </c>
      <c r="J8" s="25">
        <v>7.08</v>
      </c>
      <c r="K8" s="25">
        <v>7.26</v>
      </c>
      <c r="L8" s="25">
        <v>7.37</v>
      </c>
      <c r="M8" s="25">
        <v>7.25</v>
      </c>
      <c r="N8" s="25">
        <v>7.24</v>
      </c>
      <c r="O8" s="25">
        <v>7.09</v>
      </c>
      <c r="P8" s="25">
        <v>6.5</v>
      </c>
      <c r="Q8" s="25">
        <v>6.49</v>
      </c>
      <c r="R8" s="25">
        <v>6.58</v>
      </c>
      <c r="S8" s="22"/>
      <c r="T8" s="26" t="s">
        <v>36</v>
      </c>
    </row>
    <row r="9" spans="2:22" x14ac:dyDescent="0.35">
      <c r="C9" s="7"/>
      <c r="F9" s="6" t="s">
        <v>49</v>
      </c>
      <c r="G9" s="25">
        <v>421.21</v>
      </c>
      <c r="H9" s="25">
        <v>480.96</v>
      </c>
      <c r="I9" s="25">
        <v>493.98</v>
      </c>
      <c r="J9" s="25">
        <v>476.7</v>
      </c>
      <c r="K9" s="25">
        <v>441.28</v>
      </c>
      <c r="L9" s="25">
        <v>445.93</v>
      </c>
      <c r="M9" s="25">
        <v>467.87</v>
      </c>
      <c r="N9" s="25">
        <v>510.9</v>
      </c>
      <c r="O9" s="25">
        <v>473.94</v>
      </c>
      <c r="P9" s="25">
        <v>468.68</v>
      </c>
      <c r="Q9" s="25">
        <v>436.75</v>
      </c>
      <c r="R9" s="25">
        <v>462.85</v>
      </c>
      <c r="S9" s="22"/>
      <c r="T9" s="6" t="s">
        <v>7</v>
      </c>
    </row>
    <row r="10" spans="2:22" x14ac:dyDescent="0.35">
      <c r="B10" t="s">
        <v>10</v>
      </c>
      <c r="C10" s="7">
        <f>MAX(C6:C8)</f>
        <v>0</v>
      </c>
      <c r="D10" t="s">
        <v>8</v>
      </c>
      <c r="F10" s="6" t="s">
        <v>50</v>
      </c>
      <c r="G10" s="25">
        <v>262</v>
      </c>
      <c r="H10" s="25">
        <v>266</v>
      </c>
      <c r="I10" s="25">
        <v>269</v>
      </c>
      <c r="J10" s="25">
        <v>271</v>
      </c>
      <c r="K10" s="25">
        <v>274</v>
      </c>
      <c r="L10" s="25">
        <v>277</v>
      </c>
      <c r="M10" s="25">
        <v>333</v>
      </c>
      <c r="N10" s="25">
        <v>343</v>
      </c>
      <c r="O10" s="25">
        <v>342</v>
      </c>
      <c r="P10" s="25">
        <v>348</v>
      </c>
      <c r="Q10" s="25">
        <v>331</v>
      </c>
      <c r="R10" s="25">
        <v>327</v>
      </c>
    </row>
    <row r="11" spans="2:22" x14ac:dyDescent="0.35">
      <c r="C11" s="7">
        <f>C10/100</f>
        <v>0</v>
      </c>
      <c r="D11" t="s">
        <v>11</v>
      </c>
      <c r="F11" t="s">
        <v>3</v>
      </c>
      <c r="G11" s="5">
        <f t="shared" ref="G11:R11" si="0">IFERROR((G6),"")</f>
        <v>24.2</v>
      </c>
      <c r="H11" s="5">
        <f t="shared" si="0"/>
        <v>24.7</v>
      </c>
      <c r="I11" s="5">
        <f t="shared" si="0"/>
        <v>25.9</v>
      </c>
      <c r="J11" s="5">
        <f t="shared" si="0"/>
        <v>27.1</v>
      </c>
      <c r="K11" s="5">
        <f t="shared" si="0"/>
        <v>27.3</v>
      </c>
      <c r="L11" s="5">
        <f t="shared" si="0"/>
        <v>26.9</v>
      </c>
      <c r="M11" s="5">
        <f t="shared" si="0"/>
        <v>25.7</v>
      </c>
      <c r="N11" s="5">
        <f t="shared" si="0"/>
        <v>24.3</v>
      </c>
      <c r="O11" s="5">
        <f t="shared" si="0"/>
        <v>24.4</v>
      </c>
      <c r="P11" s="5">
        <f t="shared" si="0"/>
        <v>25.9</v>
      </c>
      <c r="Q11" s="5">
        <f t="shared" si="0"/>
        <v>25.6</v>
      </c>
      <c r="R11" s="5">
        <f t="shared" si="0"/>
        <v>24.7</v>
      </c>
    </row>
    <row r="12" spans="2:22" x14ac:dyDescent="0.35">
      <c r="G12" s="5"/>
      <c r="H12" s="5"/>
      <c r="I12" s="5"/>
      <c r="J12" s="5"/>
      <c r="K12" s="5"/>
      <c r="L12" s="5"/>
      <c r="M12" s="5"/>
      <c r="N12" s="5"/>
      <c r="O12" s="5"/>
      <c r="P12" s="5"/>
      <c r="Q12" s="5"/>
      <c r="R12" s="5"/>
    </row>
    <row r="13" spans="2:22" x14ac:dyDescent="0.35">
      <c r="B13" t="s">
        <v>65</v>
      </c>
      <c r="C13" s="37">
        <v>9.5</v>
      </c>
      <c r="D13" s="4" t="s">
        <v>6</v>
      </c>
      <c r="F13" t="s">
        <v>9</v>
      </c>
      <c r="G13" s="5"/>
      <c r="H13" s="5"/>
      <c r="I13" s="5"/>
      <c r="J13" s="5"/>
      <c r="K13" s="5"/>
      <c r="L13" s="5"/>
      <c r="M13" s="5"/>
      <c r="N13" s="5"/>
      <c r="O13" s="5"/>
      <c r="P13" s="5"/>
      <c r="Q13" s="5"/>
      <c r="R13" s="5"/>
    </row>
    <row r="14" spans="2:22" x14ac:dyDescent="0.35">
      <c r="B14" t="s">
        <v>66</v>
      </c>
      <c r="C14" s="37">
        <v>8</v>
      </c>
      <c r="D14" s="4" t="s">
        <v>6</v>
      </c>
      <c r="E14" s="4"/>
      <c r="F14" t="s">
        <v>34</v>
      </c>
      <c r="G14" s="22">
        <f t="shared" ref="G14:R14" si="1">IFERROR((G8)*1.0728,"")</f>
        <v>5.9754960000000006</v>
      </c>
      <c r="H14" s="22">
        <f t="shared" si="1"/>
        <v>6.5440799999999992</v>
      </c>
      <c r="I14" s="22">
        <f t="shared" si="1"/>
        <v>7.0375679999999994</v>
      </c>
      <c r="J14" s="22">
        <f t="shared" si="1"/>
        <v>7.5954239999999995</v>
      </c>
      <c r="K14" s="22">
        <f t="shared" si="1"/>
        <v>7.7885279999999995</v>
      </c>
      <c r="L14" s="22">
        <f t="shared" si="1"/>
        <v>7.906536</v>
      </c>
      <c r="M14" s="22">
        <f t="shared" si="1"/>
        <v>7.7778</v>
      </c>
      <c r="N14" s="22">
        <f t="shared" si="1"/>
        <v>7.7670719999999998</v>
      </c>
      <c r="O14" s="22">
        <f t="shared" si="1"/>
        <v>7.6061519999999998</v>
      </c>
      <c r="P14" s="22">
        <f t="shared" si="1"/>
        <v>6.9732000000000003</v>
      </c>
      <c r="Q14" s="22">
        <f t="shared" si="1"/>
        <v>6.962472</v>
      </c>
      <c r="R14" s="22">
        <f t="shared" si="1"/>
        <v>7.059024</v>
      </c>
    </row>
    <row r="15" spans="2:22" x14ac:dyDescent="0.35">
      <c r="B15" t="s">
        <v>14</v>
      </c>
      <c r="C15" s="38">
        <v>95</v>
      </c>
      <c r="D15" s="4" t="s">
        <v>15</v>
      </c>
      <c r="F15" t="s">
        <v>33</v>
      </c>
      <c r="G15" s="22">
        <f t="shared" ref="G15:R15" si="2">IFERROR((G9)*0.00735,"")</f>
        <v>3.0958934999999999</v>
      </c>
      <c r="H15" s="22">
        <f t="shared" si="2"/>
        <v>3.5350559999999995</v>
      </c>
      <c r="I15" s="22">
        <f t="shared" si="2"/>
        <v>3.6307529999999999</v>
      </c>
      <c r="J15" s="22">
        <f t="shared" si="2"/>
        <v>3.5037449999999999</v>
      </c>
      <c r="K15" s="22">
        <f t="shared" si="2"/>
        <v>3.2434079999999996</v>
      </c>
      <c r="L15" s="22">
        <f t="shared" si="2"/>
        <v>3.2775854999999998</v>
      </c>
      <c r="M15" s="22">
        <f t="shared" si="2"/>
        <v>3.4388445000000001</v>
      </c>
      <c r="N15" s="22">
        <f t="shared" si="2"/>
        <v>3.7551149999999995</v>
      </c>
      <c r="O15" s="22">
        <f t="shared" si="2"/>
        <v>3.4834589999999999</v>
      </c>
      <c r="P15" s="22">
        <f t="shared" si="2"/>
        <v>3.444798</v>
      </c>
      <c r="Q15" s="22">
        <f t="shared" si="2"/>
        <v>3.2101124999999997</v>
      </c>
      <c r="R15" s="22">
        <f t="shared" si="2"/>
        <v>3.4019474999999999</v>
      </c>
    </row>
    <row r="16" spans="2:22" x14ac:dyDescent="0.35">
      <c r="E16" s="4"/>
      <c r="F16" t="s">
        <v>32</v>
      </c>
      <c r="G16" s="23">
        <f t="shared" ref="G16:R16" si="3">IFERROR((G10)*0.0137,"")</f>
        <v>3.5893999999999999</v>
      </c>
      <c r="H16" s="23">
        <f t="shared" si="3"/>
        <v>3.6442000000000001</v>
      </c>
      <c r="I16" s="23">
        <f t="shared" si="3"/>
        <v>3.6853000000000002</v>
      </c>
      <c r="J16" s="23">
        <f t="shared" si="3"/>
        <v>3.7126999999999999</v>
      </c>
      <c r="K16" s="23">
        <f t="shared" si="3"/>
        <v>3.7538</v>
      </c>
      <c r="L16" s="23">
        <f t="shared" si="3"/>
        <v>3.7949000000000002</v>
      </c>
      <c r="M16" s="23">
        <f t="shared" si="3"/>
        <v>4.5621</v>
      </c>
      <c r="N16" s="23">
        <f t="shared" si="3"/>
        <v>4.6991000000000005</v>
      </c>
      <c r="O16" s="23">
        <f t="shared" si="3"/>
        <v>4.6854000000000005</v>
      </c>
      <c r="P16" s="23">
        <f t="shared" si="3"/>
        <v>4.7675999999999998</v>
      </c>
      <c r="Q16" s="23">
        <f t="shared" si="3"/>
        <v>4.5347</v>
      </c>
      <c r="R16" s="23">
        <f t="shared" si="3"/>
        <v>4.4798999999999998</v>
      </c>
    </row>
    <row r="17" spans="2:18" x14ac:dyDescent="0.35">
      <c r="B17" t="s">
        <v>59</v>
      </c>
      <c r="C17" s="38"/>
      <c r="D17" s="4" t="s">
        <v>15</v>
      </c>
      <c r="G17" s="5"/>
      <c r="H17" s="5"/>
      <c r="I17" s="5"/>
      <c r="J17" s="5"/>
      <c r="K17" s="5"/>
      <c r="L17" s="5"/>
      <c r="M17" s="5"/>
      <c r="N17" s="5"/>
      <c r="O17" s="5"/>
      <c r="P17" s="5"/>
      <c r="Q17" s="5"/>
      <c r="R17" s="5"/>
    </row>
    <row r="18" spans="2:18" x14ac:dyDescent="0.35">
      <c r="B18" t="s">
        <v>57</v>
      </c>
      <c r="C18" s="9">
        <f>VLOOKUP(C$13,C26:D37,2)*((100-C17)/100)</f>
        <v>0.15</v>
      </c>
      <c r="D18" s="4" t="s">
        <v>6</v>
      </c>
      <c r="F18" t="s">
        <v>35</v>
      </c>
      <c r="G18" s="23">
        <f t="shared" ref="G18:R18" si="4">IFERROR(SUM(G14:G16),"")</f>
        <v>12.6607895</v>
      </c>
      <c r="H18" s="23">
        <f t="shared" si="4"/>
        <v>13.723335999999998</v>
      </c>
      <c r="I18" s="23">
        <f t="shared" si="4"/>
        <v>14.353620999999999</v>
      </c>
      <c r="J18" s="23">
        <f t="shared" si="4"/>
        <v>14.811869</v>
      </c>
      <c r="K18" s="23">
        <f t="shared" si="4"/>
        <v>14.785735999999998</v>
      </c>
      <c r="L18" s="23">
        <f t="shared" si="4"/>
        <v>14.9790215</v>
      </c>
      <c r="M18" s="23">
        <f t="shared" si="4"/>
        <v>15.778744500000002</v>
      </c>
      <c r="N18" s="23">
        <f t="shared" si="4"/>
        <v>16.221287</v>
      </c>
      <c r="O18" s="23">
        <f t="shared" si="4"/>
        <v>15.775010999999999</v>
      </c>
      <c r="P18" s="23">
        <f t="shared" si="4"/>
        <v>15.185598000000001</v>
      </c>
      <c r="Q18" s="23">
        <f t="shared" si="4"/>
        <v>14.7072845</v>
      </c>
      <c r="R18" s="23">
        <f t="shared" si="4"/>
        <v>14.9408715</v>
      </c>
    </row>
    <row r="19" spans="2:18" x14ac:dyDescent="0.35">
      <c r="B19" s="10" t="s">
        <v>58</v>
      </c>
      <c r="C19" s="9">
        <f>VLOOKUP(C$14,C40:D48,2)*((100-C17)/100)</f>
        <v>1.8129999999999999</v>
      </c>
      <c r="D19" s="4" t="s">
        <v>6</v>
      </c>
      <c r="G19" s="5"/>
      <c r="H19" s="5"/>
      <c r="I19" s="5"/>
      <c r="J19" s="5"/>
      <c r="K19" s="5"/>
      <c r="L19" s="5"/>
      <c r="M19" s="5"/>
      <c r="N19" s="5"/>
      <c r="O19" s="5"/>
      <c r="P19" s="5"/>
      <c r="Q19" s="5"/>
      <c r="R19" s="5"/>
    </row>
    <row r="20" spans="2:18" x14ac:dyDescent="0.35">
      <c r="F20" t="s">
        <v>13</v>
      </c>
      <c r="G20" s="8">
        <f t="shared" ref="G20:R20" si="5">IFERROR(G11-G18,"")</f>
        <v>11.539210499999999</v>
      </c>
      <c r="H20" s="8">
        <f t="shared" si="5"/>
        <v>10.976664000000001</v>
      </c>
      <c r="I20" s="8">
        <f t="shared" si="5"/>
        <v>11.546379</v>
      </c>
      <c r="J20" s="8">
        <f t="shared" si="5"/>
        <v>12.288131000000002</v>
      </c>
      <c r="K20" s="8">
        <f t="shared" si="5"/>
        <v>12.514264000000002</v>
      </c>
      <c r="L20" s="8">
        <f t="shared" si="5"/>
        <v>11.920978499999999</v>
      </c>
      <c r="M20" s="8">
        <f t="shared" si="5"/>
        <v>9.9212554999999973</v>
      </c>
      <c r="N20" s="8">
        <f t="shared" si="5"/>
        <v>8.0787130000000005</v>
      </c>
      <c r="O20" s="8">
        <f t="shared" si="5"/>
        <v>8.6249889999999994</v>
      </c>
      <c r="P20" s="8">
        <f t="shared" si="5"/>
        <v>10.714401999999998</v>
      </c>
      <c r="Q20" s="8">
        <f t="shared" si="5"/>
        <v>10.892715500000001</v>
      </c>
      <c r="R20" s="8">
        <f t="shared" si="5"/>
        <v>9.7591284999999992</v>
      </c>
    </row>
    <row r="21" spans="2:18" x14ac:dyDescent="0.35">
      <c r="B21" s="11" t="s">
        <v>71</v>
      </c>
      <c r="C21" s="12">
        <f>IF(C10&lt;5000001,C11*(C15/100)*C18,50000*(C15/100)*C18+(C11-50000)*(C15/100)*C19)</f>
        <v>0</v>
      </c>
      <c r="D21" s="4"/>
    </row>
    <row r="22" spans="2:18" x14ac:dyDescent="0.35">
      <c r="B22" s="11" t="s">
        <v>72</v>
      </c>
      <c r="C22" s="13">
        <f>C3+C21</f>
        <v>100</v>
      </c>
    </row>
    <row r="25" spans="2:18" x14ac:dyDescent="0.35">
      <c r="B25" t="s">
        <v>55</v>
      </c>
      <c r="C25" s="15" t="s">
        <v>18</v>
      </c>
      <c r="D25" s="15" t="s">
        <v>19</v>
      </c>
    </row>
    <row r="26" spans="2:18" x14ac:dyDescent="0.35">
      <c r="C26" s="16">
        <v>4</v>
      </c>
      <c r="D26" s="17">
        <v>0</v>
      </c>
      <c r="F26" s="48"/>
      <c r="G26" s="48"/>
      <c r="H26" s="48"/>
      <c r="I26" s="48"/>
      <c r="J26" s="48"/>
      <c r="K26" s="48"/>
      <c r="L26" s="48"/>
      <c r="M26" s="48"/>
      <c r="N26" s="48"/>
      <c r="O26" s="48"/>
      <c r="P26" s="48"/>
      <c r="Q26" s="48"/>
      <c r="R26" s="48"/>
    </row>
    <row r="27" spans="2:18" x14ac:dyDescent="0.35">
      <c r="C27" s="16">
        <v>4.5</v>
      </c>
      <c r="D27" s="41">
        <v>2.5000000000000001E-3</v>
      </c>
      <c r="E27" s="1"/>
      <c r="F27" s="49" t="s">
        <v>63</v>
      </c>
      <c r="G27" s="49"/>
      <c r="H27" s="49"/>
      <c r="I27" s="49"/>
      <c r="J27" s="49"/>
      <c r="K27" s="49"/>
      <c r="L27" s="49"/>
      <c r="M27" s="49"/>
      <c r="N27" s="49"/>
      <c r="O27" s="49"/>
      <c r="P27" s="49"/>
      <c r="Q27" s="49"/>
      <c r="R27" s="49"/>
    </row>
    <row r="28" spans="2:18" x14ac:dyDescent="0.35">
      <c r="C28" s="16">
        <v>5</v>
      </c>
      <c r="D28" s="17">
        <v>5.0000000000000001E-3</v>
      </c>
      <c r="E28" s="18"/>
    </row>
    <row r="29" spans="2:18" x14ac:dyDescent="0.35">
      <c r="C29" s="16">
        <v>5.5</v>
      </c>
      <c r="D29" s="17">
        <v>0.03</v>
      </c>
      <c r="E29" s="18"/>
      <c r="F29" t="s">
        <v>65</v>
      </c>
      <c r="G29" s="8">
        <f t="shared" ref="G29:R29" si="6">$C$13</f>
        <v>9.5</v>
      </c>
      <c r="H29" s="8">
        <f t="shared" si="6"/>
        <v>9.5</v>
      </c>
      <c r="I29" s="8">
        <f t="shared" si="6"/>
        <v>9.5</v>
      </c>
      <c r="J29" s="8">
        <f t="shared" si="6"/>
        <v>9.5</v>
      </c>
      <c r="K29" s="8">
        <f t="shared" si="6"/>
        <v>9.5</v>
      </c>
      <c r="L29" s="8">
        <f t="shared" si="6"/>
        <v>9.5</v>
      </c>
      <c r="M29" s="8">
        <f t="shared" si="6"/>
        <v>9.5</v>
      </c>
      <c r="N29" s="8">
        <f t="shared" si="6"/>
        <v>9.5</v>
      </c>
      <c r="O29" s="8">
        <f t="shared" si="6"/>
        <v>9.5</v>
      </c>
      <c r="P29" s="8">
        <f t="shared" si="6"/>
        <v>9.5</v>
      </c>
      <c r="Q29" s="8">
        <f t="shared" si="6"/>
        <v>9.5</v>
      </c>
      <c r="R29" s="8">
        <f t="shared" si="6"/>
        <v>9.5</v>
      </c>
    </row>
    <row r="30" spans="2:18" x14ac:dyDescent="0.35">
      <c r="C30" s="16">
        <v>6</v>
      </c>
      <c r="D30" s="17">
        <v>0.05</v>
      </c>
      <c r="E30" s="18"/>
      <c r="F30" t="s">
        <v>66</v>
      </c>
      <c r="G30" s="8">
        <f>$C$14</f>
        <v>8</v>
      </c>
      <c r="H30" s="8">
        <f t="shared" ref="H30:R30" si="7">$C$14</f>
        <v>8</v>
      </c>
      <c r="I30" s="8">
        <f t="shared" si="7"/>
        <v>8</v>
      </c>
      <c r="J30" s="8">
        <f t="shared" si="7"/>
        <v>8</v>
      </c>
      <c r="K30" s="8">
        <f t="shared" si="7"/>
        <v>8</v>
      </c>
      <c r="L30" s="8">
        <f t="shared" si="7"/>
        <v>8</v>
      </c>
      <c r="M30" s="8">
        <f t="shared" si="7"/>
        <v>8</v>
      </c>
      <c r="N30" s="8">
        <f t="shared" si="7"/>
        <v>8</v>
      </c>
      <c r="O30" s="8">
        <f t="shared" si="7"/>
        <v>8</v>
      </c>
      <c r="P30" s="8">
        <f t="shared" si="7"/>
        <v>8</v>
      </c>
      <c r="Q30" s="8">
        <f t="shared" si="7"/>
        <v>8</v>
      </c>
      <c r="R30" s="8">
        <f t="shared" si="7"/>
        <v>8</v>
      </c>
    </row>
    <row r="31" spans="2:18" x14ac:dyDescent="0.35">
      <c r="C31" s="16">
        <v>6.5</v>
      </c>
      <c r="D31" s="17">
        <v>7.0000000000000007E-2</v>
      </c>
      <c r="E31" s="18"/>
      <c r="F31" t="s">
        <v>14</v>
      </c>
      <c r="G31">
        <f t="shared" ref="G31:R31" si="8">$C$15</f>
        <v>95</v>
      </c>
      <c r="H31">
        <f t="shared" si="8"/>
        <v>95</v>
      </c>
      <c r="I31">
        <f t="shared" si="8"/>
        <v>95</v>
      </c>
      <c r="J31">
        <f t="shared" si="8"/>
        <v>95</v>
      </c>
      <c r="K31">
        <f t="shared" si="8"/>
        <v>95</v>
      </c>
      <c r="L31">
        <f t="shared" si="8"/>
        <v>95</v>
      </c>
      <c r="M31">
        <f t="shared" si="8"/>
        <v>95</v>
      </c>
      <c r="N31">
        <f t="shared" si="8"/>
        <v>95</v>
      </c>
      <c r="O31">
        <f t="shared" si="8"/>
        <v>95</v>
      </c>
      <c r="P31">
        <f t="shared" si="8"/>
        <v>95</v>
      </c>
      <c r="Q31">
        <f t="shared" si="8"/>
        <v>95</v>
      </c>
      <c r="R31">
        <f t="shared" si="8"/>
        <v>95</v>
      </c>
    </row>
    <row r="32" spans="2:18" x14ac:dyDescent="0.35">
      <c r="C32" s="16">
        <v>7</v>
      </c>
      <c r="D32" s="17">
        <v>0.08</v>
      </c>
      <c r="E32" s="18"/>
    </row>
    <row r="33" spans="1:18" x14ac:dyDescent="0.35">
      <c r="C33" s="16">
        <v>7.5</v>
      </c>
      <c r="D33" s="17">
        <v>0.09</v>
      </c>
      <c r="E33" s="18"/>
      <c r="F33" t="s">
        <v>67</v>
      </c>
      <c r="G33" s="8">
        <f t="shared" ref="G33:R33" si="9">IF(G20=0,0,IFERROR(G29-G20,""))</f>
        <v>-2.0392104999999994</v>
      </c>
      <c r="H33" s="8">
        <f t="shared" si="9"/>
        <v>-1.4766640000000013</v>
      </c>
      <c r="I33" s="8">
        <f t="shared" si="9"/>
        <v>-2.0463789999999999</v>
      </c>
      <c r="J33" s="8">
        <f t="shared" si="9"/>
        <v>-2.7881310000000017</v>
      </c>
      <c r="K33" s="8">
        <f t="shared" si="9"/>
        <v>-3.0142640000000025</v>
      </c>
      <c r="L33" s="8">
        <f t="shared" si="9"/>
        <v>-2.4209784999999986</v>
      </c>
      <c r="M33" s="8">
        <f t="shared" si="9"/>
        <v>-0.42125549999999734</v>
      </c>
      <c r="N33" s="8">
        <f t="shared" si="9"/>
        <v>1.4212869999999995</v>
      </c>
      <c r="O33" s="8">
        <f t="shared" si="9"/>
        <v>0.87501100000000065</v>
      </c>
      <c r="P33" s="8">
        <f t="shared" si="9"/>
        <v>-1.214401999999998</v>
      </c>
      <c r="Q33" s="8">
        <f t="shared" si="9"/>
        <v>-1.3927155000000013</v>
      </c>
      <c r="R33" s="8">
        <f t="shared" si="9"/>
        <v>-0.25912849999999921</v>
      </c>
    </row>
    <row r="34" spans="1:18" x14ac:dyDescent="0.35">
      <c r="C34" s="16">
        <v>8</v>
      </c>
      <c r="D34" s="17">
        <v>0.1</v>
      </c>
      <c r="E34" s="18"/>
      <c r="F34" t="s">
        <v>68</v>
      </c>
      <c r="G34" s="31">
        <f>IF(G20=0,0,IFERROR(G30-G20,""))</f>
        <v>-3.5392104999999994</v>
      </c>
      <c r="H34" s="31">
        <f t="shared" ref="H34:R34" si="10">IF(H20=0,0,IFERROR(H30-H20,""))</f>
        <v>-2.9766640000000013</v>
      </c>
      <c r="I34" s="31">
        <f t="shared" si="10"/>
        <v>-3.5463789999999999</v>
      </c>
      <c r="J34" s="31">
        <f t="shared" si="10"/>
        <v>-4.2881310000000017</v>
      </c>
      <c r="K34" s="31">
        <f t="shared" si="10"/>
        <v>-4.5142640000000025</v>
      </c>
      <c r="L34" s="31">
        <f t="shared" si="10"/>
        <v>-3.9209784999999986</v>
      </c>
      <c r="M34" s="31">
        <f t="shared" si="10"/>
        <v>-1.9212554999999973</v>
      </c>
      <c r="N34" s="31">
        <f t="shared" si="10"/>
        <v>-7.8713000000000477E-2</v>
      </c>
      <c r="O34" s="31">
        <f t="shared" si="10"/>
        <v>-0.62498899999999935</v>
      </c>
      <c r="P34" s="31">
        <f t="shared" si="10"/>
        <v>-2.714401999999998</v>
      </c>
      <c r="Q34" s="31">
        <f t="shared" si="10"/>
        <v>-2.8927155000000013</v>
      </c>
      <c r="R34" s="31">
        <f t="shared" si="10"/>
        <v>-1.7591284999999992</v>
      </c>
    </row>
    <row r="35" spans="1:18" x14ac:dyDescent="0.35">
      <c r="C35" s="16">
        <v>8.5</v>
      </c>
      <c r="D35" s="17">
        <v>0.105</v>
      </c>
      <c r="E35" s="18"/>
    </row>
    <row r="36" spans="1:18" x14ac:dyDescent="0.35">
      <c r="C36" s="16">
        <v>9</v>
      </c>
      <c r="D36" s="17">
        <v>0.11</v>
      </c>
      <c r="F36" s="11" t="s">
        <v>60</v>
      </c>
      <c r="G36" s="14">
        <f>IFERROR(IF(AND(G33&gt;0,$C$11&lt;=50000),G33*(G31/100)*$C$11/12,IF(AND(G33&gt;0,$C$11&gt;50000),G33*(G31/100)*50000/12+IF(AND(G34&gt;0,$C$11&gt;50000),G34*(G31/100)*($C$11-50000)/12,0),0)),0)</f>
        <v>0</v>
      </c>
      <c r="H36" s="14">
        <f t="shared" ref="H36:R36" si="11">IFERROR(IF(AND(H33&gt;0,$C$11&lt;=50000),H33*(H31/100)*$C$11/12,IF(AND(H33&gt;0,$C$11&gt;50000),H33*(H31/100)*50000/12+IF(AND(H34&gt;0,$C$11&gt;50000),H34*(H31/100)*($C$11-50000)/12,0),0)),0)</f>
        <v>0</v>
      </c>
      <c r="I36" s="14">
        <f t="shared" si="11"/>
        <v>0</v>
      </c>
      <c r="J36" s="14">
        <f t="shared" si="11"/>
        <v>0</v>
      </c>
      <c r="K36" s="14">
        <f t="shared" si="11"/>
        <v>0</v>
      </c>
      <c r="L36" s="14">
        <f t="shared" si="11"/>
        <v>0</v>
      </c>
      <c r="M36" s="14">
        <f t="shared" si="11"/>
        <v>0</v>
      </c>
      <c r="N36" s="14">
        <f t="shared" si="11"/>
        <v>0</v>
      </c>
      <c r="O36" s="14">
        <f t="shared" si="11"/>
        <v>0</v>
      </c>
      <c r="P36" s="14">
        <f t="shared" si="11"/>
        <v>0</v>
      </c>
      <c r="Q36" s="14">
        <f t="shared" si="11"/>
        <v>0</v>
      </c>
      <c r="R36" s="14">
        <f t="shared" si="11"/>
        <v>0</v>
      </c>
    </row>
    <row r="37" spans="1:18" x14ac:dyDescent="0.35">
      <c r="C37" s="16">
        <v>9.5</v>
      </c>
      <c r="D37" s="17">
        <v>0.15</v>
      </c>
      <c r="F37" s="11"/>
    </row>
    <row r="38" spans="1:18" x14ac:dyDescent="0.35">
      <c r="E38" s="1"/>
      <c r="F38" s="48" t="s">
        <v>62</v>
      </c>
      <c r="G38" s="48"/>
      <c r="H38" s="48"/>
      <c r="I38" s="48"/>
      <c r="J38" s="48"/>
      <c r="K38" s="48"/>
      <c r="L38" s="48"/>
      <c r="M38" s="48"/>
      <c r="N38" s="48"/>
      <c r="O38" s="48"/>
      <c r="P38" s="48"/>
      <c r="Q38" s="48"/>
      <c r="R38" s="48"/>
    </row>
    <row r="39" spans="1:18" x14ac:dyDescent="0.35">
      <c r="B39" s="10" t="s">
        <v>56</v>
      </c>
      <c r="C39" s="19" t="s">
        <v>18</v>
      </c>
      <c r="D39" s="15" t="s">
        <v>19</v>
      </c>
      <c r="E39" s="18"/>
      <c r="F39" s="49" t="s">
        <v>61</v>
      </c>
      <c r="G39" s="49"/>
      <c r="H39" s="49"/>
      <c r="I39" s="49"/>
      <c r="J39" s="49"/>
      <c r="K39" s="49"/>
      <c r="L39" s="49"/>
      <c r="M39" s="49"/>
      <c r="N39" s="49"/>
      <c r="O39" s="49"/>
      <c r="P39" s="49"/>
      <c r="Q39" s="49"/>
      <c r="R39" s="49"/>
    </row>
    <row r="40" spans="1:18" x14ac:dyDescent="0.35">
      <c r="C40" s="16">
        <v>4</v>
      </c>
      <c r="D40" s="17">
        <v>0</v>
      </c>
      <c r="E40" s="18"/>
    </row>
    <row r="41" spans="1:18" x14ac:dyDescent="0.35">
      <c r="C41" s="16">
        <v>4.5</v>
      </c>
      <c r="D41" s="41">
        <v>2.5000000000000001E-3</v>
      </c>
      <c r="E41" s="18"/>
      <c r="F41" t="s">
        <v>4</v>
      </c>
      <c r="G41" s="5">
        <f>IFERROR(G$36,0)</f>
        <v>0</v>
      </c>
    </row>
    <row r="42" spans="1:18" x14ac:dyDescent="0.35">
      <c r="C42" s="16">
        <v>5</v>
      </c>
      <c r="D42" s="17">
        <v>5.0000000000000001E-3</v>
      </c>
      <c r="E42" s="18"/>
      <c r="F42" t="s">
        <v>21</v>
      </c>
      <c r="G42" s="5">
        <f>IFERROR(H$36,0)</f>
        <v>0</v>
      </c>
    </row>
    <row r="43" spans="1:18" x14ac:dyDescent="0.35">
      <c r="C43" s="16">
        <v>5.5</v>
      </c>
      <c r="D43" s="17">
        <v>0.1</v>
      </c>
      <c r="E43" s="18"/>
      <c r="F43" t="s">
        <v>22</v>
      </c>
      <c r="G43" s="5">
        <f>IFERROR(I$36,0)</f>
        <v>0</v>
      </c>
    </row>
    <row r="44" spans="1:18" x14ac:dyDescent="0.35">
      <c r="C44" s="16">
        <v>6</v>
      </c>
      <c r="D44" s="17">
        <v>0.31</v>
      </c>
      <c r="E44" s="18"/>
      <c r="F44" t="s">
        <v>23</v>
      </c>
      <c r="G44" s="5">
        <f>IFERROR(J$36,0)</f>
        <v>0</v>
      </c>
    </row>
    <row r="45" spans="1:18" x14ac:dyDescent="0.35">
      <c r="C45" s="16">
        <v>6.5</v>
      </c>
      <c r="D45" s="17">
        <v>0.65</v>
      </c>
      <c r="E45" s="18"/>
      <c r="F45" t="s">
        <v>24</v>
      </c>
      <c r="G45" s="5">
        <f>IFERROR(K$36,0)</f>
        <v>0</v>
      </c>
    </row>
    <row r="46" spans="1:18" x14ac:dyDescent="0.35">
      <c r="C46" s="16">
        <v>7</v>
      </c>
      <c r="D46" s="17">
        <v>1.107</v>
      </c>
      <c r="E46" s="18"/>
      <c r="F46" t="s">
        <v>25</v>
      </c>
      <c r="G46" s="5">
        <f>IFERROR(L$36,0)</f>
        <v>0</v>
      </c>
    </row>
    <row r="47" spans="1:18" x14ac:dyDescent="0.35">
      <c r="A47" s="21">
        <f ca="1">TODAY()</f>
        <v>46232</v>
      </c>
      <c r="C47" s="16">
        <v>7.5</v>
      </c>
      <c r="D47" s="17">
        <v>1.413</v>
      </c>
      <c r="F47" t="s">
        <v>26</v>
      </c>
      <c r="G47" s="5">
        <f>IFERROR(M$36,0)</f>
        <v>0</v>
      </c>
    </row>
    <row r="48" spans="1:18" x14ac:dyDescent="0.35">
      <c r="C48" s="16">
        <v>8</v>
      </c>
      <c r="D48" s="17">
        <v>1.8129999999999999</v>
      </c>
      <c r="F48" t="s">
        <v>27</v>
      </c>
      <c r="G48" s="5">
        <f>IFERROR(N$36,0)</f>
        <v>0</v>
      </c>
    </row>
    <row r="49" spans="6:7" x14ac:dyDescent="0.35">
      <c r="F49" t="s">
        <v>28</v>
      </c>
      <c r="G49" s="5">
        <f>IFERROR(O$36,0)</f>
        <v>0</v>
      </c>
    </row>
    <row r="50" spans="6:7" x14ac:dyDescent="0.35">
      <c r="F50" t="s">
        <v>29</v>
      </c>
      <c r="G50" s="5">
        <f>IFERROR(P$36,0)</f>
        <v>0</v>
      </c>
    </row>
    <row r="51" spans="6:7" x14ac:dyDescent="0.35">
      <c r="F51" t="s">
        <v>30</v>
      </c>
      <c r="G51" s="5">
        <f>IFERROR(Q$36,0)</f>
        <v>0</v>
      </c>
    </row>
    <row r="52" spans="6:7" x14ac:dyDescent="0.35">
      <c r="F52" t="s">
        <v>31</v>
      </c>
      <c r="G52" s="5">
        <f>IFERROR(R$36,0)</f>
        <v>0</v>
      </c>
    </row>
    <row r="54" spans="6:7" x14ac:dyDescent="0.35">
      <c r="F54" s="11" t="s">
        <v>73</v>
      </c>
      <c r="G54" s="14">
        <f>SUM(G41:G52)</f>
        <v>0</v>
      </c>
    </row>
    <row r="55" spans="6:7" x14ac:dyDescent="0.35">
      <c r="F55" s="11"/>
      <c r="G55" s="11"/>
    </row>
    <row r="56" spans="6:7" x14ac:dyDescent="0.35">
      <c r="F56" s="11" t="s">
        <v>45</v>
      </c>
      <c r="G56" s="20">
        <f>C22</f>
        <v>100</v>
      </c>
    </row>
    <row r="57" spans="6:7" x14ac:dyDescent="0.35">
      <c r="F57" s="11" t="s">
        <v>70</v>
      </c>
      <c r="G57" s="13">
        <f>G54-G56</f>
        <v>-100</v>
      </c>
    </row>
    <row r="66" customFormat="1" x14ac:dyDescent="0.35"/>
    <row r="67" customFormat="1" x14ac:dyDescent="0.35"/>
    <row r="68" customFormat="1" x14ac:dyDescent="0.35"/>
    <row r="69" customFormat="1" x14ac:dyDescent="0.35"/>
    <row r="70" customFormat="1" x14ac:dyDescent="0.35"/>
    <row r="71" customFormat="1" x14ac:dyDescent="0.35"/>
  </sheetData>
  <sheetProtection algorithmName="SHA-512" hashValue="zeerrftjLI7Ot/SygzsXaXYkgl9KBMJotaBCrZoYNcZ1kP2WgCSmJyLE7M0O/S6IgVpdCTzxacGHwcx/ycJpuw==" saltValue="w+4GHgdSyJMLTIqYw+AMVA==" spinCount="100000" sheet="1" objects="1" scenarios="1"/>
  <protectedRanges>
    <protectedRange sqref="G41:G52" name="Range4"/>
    <protectedRange sqref="C17 C13:C15" name="Range2"/>
    <protectedRange sqref="C6:C8" name="Range1"/>
    <protectedRange sqref="S5:S9 G12:R13 G17:R19" name="Range3"/>
    <protectedRange sqref="H6:R10" name="Range3_1"/>
    <protectedRange sqref="G6:G10" name="Range3_2"/>
  </protectedRanges>
  <mergeCells count="8">
    <mergeCell ref="F38:R38"/>
    <mergeCell ref="F39:R39"/>
    <mergeCell ref="B1:E1"/>
    <mergeCell ref="B2:D2"/>
    <mergeCell ref="F2:R2"/>
    <mergeCell ref="F3:R3"/>
    <mergeCell ref="F26:R26"/>
    <mergeCell ref="F27:R27"/>
  </mergeCells>
  <hyperlinks>
    <hyperlink ref="T5" r:id="rId1" xr:uid="{364FEDE2-81FB-4AAD-9505-5ACCAD6F5C25}"/>
    <hyperlink ref="T7" r:id="rId2" xr:uid="{202253A9-B714-45ED-804F-4C42CCBA9BBE}"/>
    <hyperlink ref="T9" r:id="rId3" xr:uid="{818695BF-5416-4426-9965-4103EFA6B811}"/>
    <hyperlink ref="T8" r:id="rId4" xr:uid="{A36AFFB0-8B35-41AF-BA67-239434A24700}"/>
    <hyperlink ref="F8" r:id="rId5" xr:uid="{205EF493-A74A-4A7D-9945-6BA41866C8BD}"/>
    <hyperlink ref="F6" r:id="rId6" xr:uid="{7FE08C3D-AE65-4891-855D-939A883749CE}"/>
    <hyperlink ref="F9" r:id="rId7" xr:uid="{9EB48BA0-F744-4364-8665-E92DA9526B3C}"/>
    <hyperlink ref="F10" r:id="rId8" xr:uid="{3717092B-5E03-4EF9-AC6D-F612CED95F48}"/>
  </hyperlinks>
  <pageMargins left="0.5" right="0.5" top="0.5" bottom="0.5" header="0.5" footer="0.3"/>
  <pageSetup orientation="landscape" r:id="rId9"/>
  <drawing r:id="rId10"/>
  <legacyDrawing r:id="rId11"/>
  <mc:AlternateContent xmlns:mc="http://schemas.openxmlformats.org/markup-compatibility/2006">
    <mc:Choice Requires="x14">
      <controls>
        <mc:AlternateContent xmlns:mc="http://schemas.openxmlformats.org/markup-compatibility/2006">
          <mc:Choice Requires="x14">
            <control shapeId="129025" r:id="rId12" name="Button 1">
              <controlPr defaultSize="0" print="0" autoFill="0" autoPict="0" macro="[0]!Print2022">
                <anchor moveWithCells="1" sizeWithCells="1">
                  <from>
                    <xdr:col>10</xdr:col>
                    <xdr:colOff>476250</xdr:colOff>
                    <xdr:row>54</xdr:row>
                    <xdr:rowOff>184150</xdr:rowOff>
                  </from>
                  <to>
                    <xdr:col>11</xdr:col>
                    <xdr:colOff>774700</xdr:colOff>
                    <xdr:row>57</xdr:row>
                    <xdr:rowOff>69850</xdr:rowOff>
                  </to>
                </anchor>
              </controlPr>
            </control>
          </mc:Choice>
        </mc:AlternateContent>
        <mc:AlternateContent xmlns:mc="http://schemas.openxmlformats.org/markup-compatibility/2006">
          <mc:Choice Requires="x14">
            <control shapeId="129026" r:id="rId13" name="Button 2">
              <controlPr defaultSize="0" print="0" autoFill="0" autoPict="0" macro="[0]!Goto2021">
                <anchor moveWithCells="1" sizeWithCells="1">
                  <from>
                    <xdr:col>8</xdr:col>
                    <xdr:colOff>603250</xdr:colOff>
                    <xdr:row>55</xdr:row>
                    <xdr:rowOff>12700</xdr:rowOff>
                  </from>
                  <to>
                    <xdr:col>10</xdr:col>
                    <xdr:colOff>50800</xdr:colOff>
                    <xdr:row>57</xdr:row>
                    <xdr:rowOff>88900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58D76A-BB18-46A8-A3C7-D10D34955296}">
  <sheetPr codeName="Sheet3"/>
  <dimension ref="A1:V71"/>
  <sheetViews>
    <sheetView showGridLines="0" showRowColHeaders="0" workbookViewId="0">
      <selection activeCell="C6" sqref="C6"/>
    </sheetView>
  </sheetViews>
  <sheetFormatPr defaultRowHeight="14.5" x14ac:dyDescent="0.35"/>
  <cols>
    <col min="1" max="1" width="9.7265625" bestFit="1" customWidth="1"/>
    <col min="2" max="2" width="45.81640625" bestFit="1" customWidth="1"/>
    <col min="3" max="3" width="17.453125" customWidth="1"/>
    <col min="6" max="6" width="54.453125" customWidth="1"/>
    <col min="7" max="7" width="14.54296875" customWidth="1"/>
    <col min="8" max="18" width="12.7265625" customWidth="1"/>
    <col min="19" max="19" width="5.1796875" customWidth="1"/>
    <col min="20" max="20" width="0" hidden="1" customWidth="1"/>
  </cols>
  <sheetData>
    <row r="1" spans="2:22" x14ac:dyDescent="0.35">
      <c r="B1" s="50" t="s">
        <v>43</v>
      </c>
      <c r="C1" s="45"/>
      <c r="D1" s="45"/>
      <c r="E1" s="45"/>
    </row>
    <row r="2" spans="2:22" x14ac:dyDescent="0.35">
      <c r="B2" s="51" t="s">
        <v>74</v>
      </c>
      <c r="C2" s="51"/>
      <c r="D2" s="51"/>
      <c r="E2" s="1"/>
      <c r="F2" s="48"/>
      <c r="G2" s="48"/>
      <c r="H2" s="48"/>
      <c r="I2" s="48"/>
      <c r="J2" s="48"/>
      <c r="K2" s="48"/>
      <c r="L2" s="48"/>
      <c r="M2" s="48"/>
      <c r="N2" s="48"/>
      <c r="O2" s="48"/>
      <c r="P2" s="48"/>
      <c r="Q2" s="48"/>
      <c r="R2" s="48"/>
    </row>
    <row r="3" spans="2:22" x14ac:dyDescent="0.35">
      <c r="B3" t="s">
        <v>1</v>
      </c>
      <c r="C3" s="2">
        <v>100</v>
      </c>
      <c r="F3" s="49" t="s">
        <v>2</v>
      </c>
      <c r="G3" s="49"/>
      <c r="H3" s="49"/>
      <c r="I3" s="49"/>
      <c r="J3" s="49"/>
      <c r="K3" s="49"/>
      <c r="L3" s="49"/>
      <c r="M3" s="49"/>
      <c r="N3" s="49"/>
      <c r="O3" s="49"/>
      <c r="P3" s="49"/>
      <c r="Q3" s="49"/>
      <c r="R3" s="49"/>
    </row>
    <row r="4" spans="2:22" x14ac:dyDescent="0.35">
      <c r="F4" s="40">
        <v>2021</v>
      </c>
      <c r="G4" s="3" t="s">
        <v>4</v>
      </c>
      <c r="H4" s="3" t="s">
        <v>21</v>
      </c>
      <c r="I4" s="3" t="s">
        <v>22</v>
      </c>
      <c r="J4" s="3" t="s">
        <v>23</v>
      </c>
      <c r="K4" s="3" t="s">
        <v>24</v>
      </c>
      <c r="L4" s="3" t="s">
        <v>25</v>
      </c>
      <c r="M4" s="3" t="s">
        <v>26</v>
      </c>
      <c r="N4" s="3" t="s">
        <v>27</v>
      </c>
      <c r="O4" s="3" t="s">
        <v>28</v>
      </c>
      <c r="P4" s="3" t="s">
        <v>29</v>
      </c>
      <c r="Q4" s="3" t="s">
        <v>30</v>
      </c>
      <c r="R4" s="3" t="s">
        <v>31</v>
      </c>
      <c r="S4" s="1"/>
      <c r="T4" s="27" t="s">
        <v>37</v>
      </c>
      <c r="V4" s="1"/>
    </row>
    <row r="5" spans="2:22" x14ac:dyDescent="0.35">
      <c r="B5" t="s">
        <v>5</v>
      </c>
      <c r="F5" s="27" t="s">
        <v>37</v>
      </c>
      <c r="S5" s="22"/>
      <c r="T5" s="6" t="s">
        <v>7</v>
      </c>
    </row>
    <row r="6" spans="2:22" x14ac:dyDescent="0.35">
      <c r="B6">
        <v>2018</v>
      </c>
      <c r="C6" s="35"/>
      <c r="D6" t="s">
        <v>8</v>
      </c>
      <c r="F6" s="6" t="s">
        <v>47</v>
      </c>
      <c r="G6" s="25">
        <v>17.5</v>
      </c>
      <c r="H6" s="25">
        <v>17.100000000000001</v>
      </c>
      <c r="I6" s="25">
        <v>17.399999999999999</v>
      </c>
      <c r="J6" s="25">
        <v>18.399999999999999</v>
      </c>
      <c r="K6" s="25">
        <v>19.2</v>
      </c>
      <c r="L6" s="25">
        <v>18.399999999999999</v>
      </c>
      <c r="M6" s="25">
        <v>17.899999999999999</v>
      </c>
      <c r="N6" s="25">
        <v>17.7</v>
      </c>
      <c r="O6" s="25">
        <v>18.399999999999999</v>
      </c>
      <c r="P6" s="25">
        <v>19.7</v>
      </c>
      <c r="Q6" s="25">
        <v>20.8</v>
      </c>
      <c r="R6" s="25">
        <v>21.8</v>
      </c>
      <c r="S6" s="22"/>
    </row>
    <row r="7" spans="2:22" x14ac:dyDescent="0.35">
      <c r="B7">
        <v>2019</v>
      </c>
      <c r="C7" s="36"/>
      <c r="D7" t="s">
        <v>8</v>
      </c>
      <c r="F7" t="s">
        <v>9</v>
      </c>
      <c r="G7" s="39"/>
      <c r="H7" s="39"/>
      <c r="I7" s="39"/>
      <c r="J7" s="39"/>
      <c r="K7" s="39"/>
      <c r="L7" s="39"/>
      <c r="M7" s="39"/>
      <c r="N7" s="39"/>
      <c r="O7" s="39"/>
      <c r="P7" s="39"/>
      <c r="Q7" s="39"/>
      <c r="R7" s="39"/>
      <c r="S7" s="22"/>
      <c r="T7" s="6" t="s">
        <v>7</v>
      </c>
    </row>
    <row r="8" spans="2:22" x14ac:dyDescent="0.35">
      <c r="B8">
        <v>2020</v>
      </c>
      <c r="C8" s="36"/>
      <c r="D8" t="s">
        <v>8</v>
      </c>
      <c r="F8" s="6" t="s">
        <v>48</v>
      </c>
      <c r="G8" s="25">
        <v>4.24</v>
      </c>
      <c r="H8" s="25">
        <v>4.75</v>
      </c>
      <c r="I8" s="25">
        <v>4.8899999999999997</v>
      </c>
      <c r="J8" s="25">
        <v>5.31</v>
      </c>
      <c r="K8" s="25">
        <v>5.91</v>
      </c>
      <c r="L8" s="25">
        <v>6</v>
      </c>
      <c r="M8" s="25">
        <v>6.12</v>
      </c>
      <c r="N8" s="25">
        <v>6.32</v>
      </c>
      <c r="O8" s="25">
        <v>5.47</v>
      </c>
      <c r="P8" s="25">
        <v>5.0199999999999996</v>
      </c>
      <c r="Q8" s="25">
        <v>5.27</v>
      </c>
      <c r="R8" s="25">
        <v>5.47</v>
      </c>
      <c r="S8" s="22"/>
      <c r="T8" s="26" t="s">
        <v>36</v>
      </c>
    </row>
    <row r="9" spans="2:22" x14ac:dyDescent="0.35">
      <c r="C9" s="7"/>
      <c r="F9" s="6" t="s">
        <v>49</v>
      </c>
      <c r="G9" s="25">
        <v>439.24</v>
      </c>
      <c r="H9" s="25">
        <v>427.28</v>
      </c>
      <c r="I9" s="25">
        <v>410.02</v>
      </c>
      <c r="J9" s="25">
        <v>413.36</v>
      </c>
      <c r="K9" s="25">
        <v>421.03</v>
      </c>
      <c r="L9" s="25">
        <v>378.18</v>
      </c>
      <c r="M9" s="25">
        <v>365.23</v>
      </c>
      <c r="N9" s="25">
        <v>358.21</v>
      </c>
      <c r="O9" s="25">
        <v>343.55</v>
      </c>
      <c r="P9" s="25">
        <v>325.43</v>
      </c>
      <c r="Q9" s="25">
        <v>358.73</v>
      </c>
      <c r="R9" s="25">
        <v>399.53</v>
      </c>
      <c r="S9" s="22"/>
      <c r="T9" s="6" t="s">
        <v>7</v>
      </c>
    </row>
    <row r="10" spans="2:22" x14ac:dyDescent="0.35">
      <c r="B10" t="s">
        <v>10</v>
      </c>
      <c r="C10" s="7">
        <f>MAX(C6:C8)</f>
        <v>0</v>
      </c>
      <c r="D10" t="s">
        <v>8</v>
      </c>
      <c r="F10" s="6" t="s">
        <v>50</v>
      </c>
      <c r="G10" s="25">
        <v>206</v>
      </c>
      <c r="H10" s="25">
        <v>211</v>
      </c>
      <c r="I10" s="25">
        <v>210</v>
      </c>
      <c r="J10" s="25">
        <v>211</v>
      </c>
      <c r="K10" s="25">
        <v>226</v>
      </c>
      <c r="L10" s="25">
        <v>230</v>
      </c>
      <c r="M10" s="25">
        <v>232</v>
      </c>
      <c r="N10" s="25">
        <v>238</v>
      </c>
      <c r="O10" s="25">
        <v>244</v>
      </c>
      <c r="P10" s="25">
        <v>247</v>
      </c>
      <c r="Q10" s="25">
        <v>246</v>
      </c>
      <c r="R10" s="25">
        <v>253</v>
      </c>
    </row>
    <row r="11" spans="2:22" x14ac:dyDescent="0.35">
      <c r="C11" s="7">
        <f>C10/100</f>
        <v>0</v>
      </c>
      <c r="D11" t="s">
        <v>11</v>
      </c>
      <c r="F11" t="s">
        <v>3</v>
      </c>
      <c r="G11" s="5">
        <f t="shared" ref="G11:R11" si="0">IFERROR((G6),"")</f>
        <v>17.5</v>
      </c>
      <c r="H11" s="5">
        <f t="shared" si="0"/>
        <v>17.100000000000001</v>
      </c>
      <c r="I11" s="5">
        <f t="shared" si="0"/>
        <v>17.399999999999999</v>
      </c>
      <c r="J11" s="5">
        <f t="shared" si="0"/>
        <v>18.399999999999999</v>
      </c>
      <c r="K11" s="5">
        <f t="shared" si="0"/>
        <v>19.2</v>
      </c>
      <c r="L11" s="5">
        <f t="shared" si="0"/>
        <v>18.399999999999999</v>
      </c>
      <c r="M11" s="5">
        <f t="shared" si="0"/>
        <v>17.899999999999999</v>
      </c>
      <c r="N11" s="5">
        <f t="shared" si="0"/>
        <v>17.7</v>
      </c>
      <c r="O11" s="5">
        <f t="shared" si="0"/>
        <v>18.399999999999999</v>
      </c>
      <c r="P11" s="5">
        <f t="shared" si="0"/>
        <v>19.7</v>
      </c>
      <c r="Q11" s="5">
        <f t="shared" si="0"/>
        <v>20.8</v>
      </c>
      <c r="R11" s="5">
        <f t="shared" si="0"/>
        <v>21.8</v>
      </c>
    </row>
    <row r="12" spans="2:22" x14ac:dyDescent="0.35">
      <c r="G12" s="5"/>
      <c r="H12" s="5"/>
      <c r="I12" s="5"/>
      <c r="J12" s="5"/>
      <c r="K12" s="5"/>
      <c r="L12" s="5"/>
      <c r="M12" s="5"/>
      <c r="N12" s="5"/>
      <c r="O12" s="5"/>
      <c r="P12" s="5"/>
      <c r="Q12" s="5"/>
      <c r="R12" s="5"/>
    </row>
    <row r="13" spans="2:22" x14ac:dyDescent="0.35">
      <c r="B13" t="s">
        <v>65</v>
      </c>
      <c r="C13" s="37">
        <v>9.5</v>
      </c>
      <c r="D13" s="4" t="s">
        <v>6</v>
      </c>
      <c r="F13" t="s">
        <v>9</v>
      </c>
      <c r="G13" s="5"/>
      <c r="H13" s="5"/>
      <c r="I13" s="5"/>
      <c r="J13" s="5"/>
      <c r="K13" s="5"/>
      <c r="L13" s="5"/>
      <c r="M13" s="5"/>
      <c r="N13" s="5"/>
      <c r="O13" s="5"/>
      <c r="P13" s="5"/>
      <c r="Q13" s="5"/>
      <c r="R13" s="5"/>
    </row>
    <row r="14" spans="2:22" x14ac:dyDescent="0.35">
      <c r="B14" t="s">
        <v>66</v>
      </c>
      <c r="C14" s="37">
        <v>8</v>
      </c>
      <c r="D14" s="4" t="s">
        <v>6</v>
      </c>
      <c r="E14" s="4"/>
      <c r="F14" t="s">
        <v>34</v>
      </c>
      <c r="G14" s="22">
        <f t="shared" ref="G14:R14" si="1">IFERROR((G8)*1.0728,"")</f>
        <v>4.5486719999999998</v>
      </c>
      <c r="H14" s="22">
        <f t="shared" si="1"/>
        <v>5.0957999999999997</v>
      </c>
      <c r="I14" s="22">
        <f t="shared" si="1"/>
        <v>5.2459919999999993</v>
      </c>
      <c r="J14" s="22">
        <f t="shared" si="1"/>
        <v>5.6965679999999992</v>
      </c>
      <c r="K14" s="22">
        <f t="shared" si="1"/>
        <v>6.3402479999999999</v>
      </c>
      <c r="L14" s="22">
        <f t="shared" si="1"/>
        <v>6.4367999999999999</v>
      </c>
      <c r="M14" s="22">
        <f t="shared" si="1"/>
        <v>6.5655359999999998</v>
      </c>
      <c r="N14" s="22">
        <f t="shared" si="1"/>
        <v>6.7800960000000003</v>
      </c>
      <c r="O14" s="22">
        <f t="shared" si="1"/>
        <v>5.8682159999999994</v>
      </c>
      <c r="P14" s="22">
        <f t="shared" si="1"/>
        <v>5.3854559999999996</v>
      </c>
      <c r="Q14" s="22">
        <f t="shared" si="1"/>
        <v>5.6536559999999998</v>
      </c>
      <c r="R14" s="22">
        <f t="shared" si="1"/>
        <v>5.8682159999999994</v>
      </c>
    </row>
    <row r="15" spans="2:22" x14ac:dyDescent="0.35">
      <c r="B15" t="s">
        <v>14</v>
      </c>
      <c r="C15" s="38">
        <v>95</v>
      </c>
      <c r="D15" s="4" t="s">
        <v>15</v>
      </c>
      <c r="F15" t="s">
        <v>33</v>
      </c>
      <c r="G15" s="22">
        <f t="shared" ref="G15:R15" si="2">IFERROR((G9)*0.00735,"")</f>
        <v>3.2284139999999999</v>
      </c>
      <c r="H15" s="22">
        <f t="shared" si="2"/>
        <v>3.1405079999999996</v>
      </c>
      <c r="I15" s="22">
        <f t="shared" si="2"/>
        <v>3.0136469999999997</v>
      </c>
      <c r="J15" s="22">
        <f t="shared" si="2"/>
        <v>3.0381960000000001</v>
      </c>
      <c r="K15" s="22">
        <f t="shared" si="2"/>
        <v>3.0945704999999997</v>
      </c>
      <c r="L15" s="22">
        <f t="shared" si="2"/>
        <v>2.779623</v>
      </c>
      <c r="M15" s="22">
        <f t="shared" si="2"/>
        <v>2.6844405</v>
      </c>
      <c r="N15" s="22">
        <f t="shared" si="2"/>
        <v>2.6328434999999999</v>
      </c>
      <c r="O15" s="22">
        <f t="shared" si="2"/>
        <v>2.5250925</v>
      </c>
      <c r="P15" s="22">
        <f t="shared" si="2"/>
        <v>2.3919104999999998</v>
      </c>
      <c r="Q15" s="22">
        <f t="shared" si="2"/>
        <v>2.6366654999999999</v>
      </c>
      <c r="R15" s="22">
        <f t="shared" si="2"/>
        <v>2.9365454999999998</v>
      </c>
    </row>
    <row r="16" spans="2:22" x14ac:dyDescent="0.35">
      <c r="E16" s="4"/>
      <c r="F16" t="s">
        <v>32</v>
      </c>
      <c r="G16" s="23">
        <f t="shared" ref="G16:R16" si="3">IFERROR((G10)*0.0137,"")</f>
        <v>2.8222</v>
      </c>
      <c r="H16" s="23">
        <f t="shared" si="3"/>
        <v>2.8907000000000003</v>
      </c>
      <c r="I16" s="23">
        <f t="shared" si="3"/>
        <v>2.8770000000000002</v>
      </c>
      <c r="J16" s="23">
        <f t="shared" si="3"/>
        <v>2.8907000000000003</v>
      </c>
      <c r="K16" s="23">
        <f t="shared" si="3"/>
        <v>3.0962000000000001</v>
      </c>
      <c r="L16" s="23">
        <f t="shared" si="3"/>
        <v>3.1510000000000002</v>
      </c>
      <c r="M16" s="23">
        <f t="shared" si="3"/>
        <v>3.1783999999999999</v>
      </c>
      <c r="N16" s="23">
        <f t="shared" si="3"/>
        <v>3.2606000000000002</v>
      </c>
      <c r="O16" s="23">
        <f t="shared" si="3"/>
        <v>3.3428</v>
      </c>
      <c r="P16" s="23">
        <f t="shared" si="3"/>
        <v>3.3839000000000001</v>
      </c>
      <c r="Q16" s="23">
        <f t="shared" si="3"/>
        <v>3.3702000000000001</v>
      </c>
      <c r="R16" s="23">
        <f t="shared" si="3"/>
        <v>3.4661</v>
      </c>
    </row>
    <row r="17" spans="2:18" x14ac:dyDescent="0.35">
      <c r="B17" t="s">
        <v>59</v>
      </c>
      <c r="C17" s="38"/>
      <c r="D17" s="4" t="s">
        <v>15</v>
      </c>
      <c r="G17" s="5"/>
      <c r="H17" s="5"/>
      <c r="I17" s="5"/>
      <c r="J17" s="5"/>
      <c r="K17" s="5"/>
      <c r="L17" s="5"/>
      <c r="M17" s="5"/>
      <c r="N17" s="5"/>
      <c r="O17" s="5"/>
      <c r="P17" s="5"/>
      <c r="Q17" s="5"/>
      <c r="R17" s="5"/>
    </row>
    <row r="18" spans="2:18" x14ac:dyDescent="0.35">
      <c r="B18" t="s">
        <v>57</v>
      </c>
      <c r="C18" s="9">
        <f>VLOOKUP(C$13,C26:D37,2)*((100-C17)/100)</f>
        <v>0.15</v>
      </c>
      <c r="D18" s="4" t="s">
        <v>6</v>
      </c>
      <c r="F18" t="s">
        <v>35</v>
      </c>
      <c r="G18" s="23">
        <f t="shared" ref="G18:R18" si="4">IFERROR(SUM(G14:G16),"")</f>
        <v>10.599285999999999</v>
      </c>
      <c r="H18" s="23">
        <f t="shared" si="4"/>
        <v>11.127008</v>
      </c>
      <c r="I18" s="23">
        <f t="shared" si="4"/>
        <v>11.136639000000001</v>
      </c>
      <c r="J18" s="23">
        <f t="shared" si="4"/>
        <v>11.625463999999999</v>
      </c>
      <c r="K18" s="23">
        <f t="shared" si="4"/>
        <v>12.531018499999998</v>
      </c>
      <c r="L18" s="23">
        <f t="shared" si="4"/>
        <v>12.367422999999999</v>
      </c>
      <c r="M18" s="23">
        <f t="shared" si="4"/>
        <v>12.428376499999999</v>
      </c>
      <c r="N18" s="23">
        <f t="shared" si="4"/>
        <v>12.6735395</v>
      </c>
      <c r="O18" s="23">
        <f t="shared" si="4"/>
        <v>11.7361085</v>
      </c>
      <c r="P18" s="23">
        <f t="shared" si="4"/>
        <v>11.1612665</v>
      </c>
      <c r="Q18" s="23">
        <f t="shared" si="4"/>
        <v>11.6605215</v>
      </c>
      <c r="R18" s="23">
        <f t="shared" si="4"/>
        <v>12.270861499999999</v>
      </c>
    </row>
    <row r="19" spans="2:18" x14ac:dyDescent="0.35">
      <c r="B19" s="10" t="s">
        <v>58</v>
      </c>
      <c r="C19" s="9">
        <f>VLOOKUP(C$14,C40:D48,2)*((100-C17)/100)</f>
        <v>1.8129999999999999</v>
      </c>
      <c r="D19" s="4" t="s">
        <v>6</v>
      </c>
      <c r="G19" s="5"/>
      <c r="H19" s="5"/>
      <c r="I19" s="5"/>
      <c r="J19" s="5"/>
      <c r="K19" s="5"/>
      <c r="L19" s="5"/>
      <c r="M19" s="5"/>
      <c r="N19" s="5"/>
      <c r="O19" s="5"/>
      <c r="P19" s="5"/>
      <c r="Q19" s="5"/>
      <c r="R19" s="5"/>
    </row>
    <row r="20" spans="2:18" x14ac:dyDescent="0.35">
      <c r="F20" t="s">
        <v>13</v>
      </c>
      <c r="G20" s="8">
        <f t="shared" ref="G20:R20" si="5">IFERROR(G11-G18,"")</f>
        <v>6.9007140000000007</v>
      </c>
      <c r="H20" s="8">
        <f t="shared" si="5"/>
        <v>5.9729920000000014</v>
      </c>
      <c r="I20" s="8">
        <f t="shared" si="5"/>
        <v>6.263360999999998</v>
      </c>
      <c r="J20" s="8">
        <f t="shared" si="5"/>
        <v>6.7745359999999994</v>
      </c>
      <c r="K20" s="8">
        <f t="shared" si="5"/>
        <v>6.668981500000001</v>
      </c>
      <c r="L20" s="8">
        <f t="shared" si="5"/>
        <v>6.0325769999999999</v>
      </c>
      <c r="M20" s="8">
        <f t="shared" si="5"/>
        <v>5.4716234999999998</v>
      </c>
      <c r="N20" s="8">
        <f t="shared" si="5"/>
        <v>5.0264604999999989</v>
      </c>
      <c r="O20" s="8">
        <f t="shared" si="5"/>
        <v>6.6638914999999983</v>
      </c>
      <c r="P20" s="8">
        <f t="shared" si="5"/>
        <v>8.5387334999999993</v>
      </c>
      <c r="Q20" s="8">
        <f t="shared" si="5"/>
        <v>9.1394785000000009</v>
      </c>
      <c r="R20" s="8">
        <f t="shared" si="5"/>
        <v>9.529138500000002</v>
      </c>
    </row>
    <row r="21" spans="2:18" x14ac:dyDescent="0.35">
      <c r="B21" s="11" t="s">
        <v>71</v>
      </c>
      <c r="C21" s="12">
        <f>IF(C10&lt;5000001,C11*(C15/100)*C18,50000*(C15/100)*C18+(C11-50000)*(C15/100)*C19)</f>
        <v>0</v>
      </c>
      <c r="D21" s="4"/>
    </row>
    <row r="22" spans="2:18" x14ac:dyDescent="0.35">
      <c r="B22" s="11" t="s">
        <v>72</v>
      </c>
      <c r="C22" s="13">
        <f>C3+C21</f>
        <v>100</v>
      </c>
    </row>
    <row r="25" spans="2:18" x14ac:dyDescent="0.35">
      <c r="B25" t="s">
        <v>55</v>
      </c>
      <c r="C25" s="15" t="s">
        <v>18</v>
      </c>
      <c r="D25" s="15" t="s">
        <v>19</v>
      </c>
    </row>
    <row r="26" spans="2:18" x14ac:dyDescent="0.35">
      <c r="C26" s="16">
        <v>4</v>
      </c>
      <c r="D26" s="17">
        <v>0</v>
      </c>
      <c r="F26" s="48"/>
      <c r="G26" s="48"/>
      <c r="H26" s="48"/>
      <c r="I26" s="48"/>
      <c r="J26" s="48"/>
      <c r="K26" s="48"/>
      <c r="L26" s="48"/>
      <c r="M26" s="48"/>
      <c r="N26" s="48"/>
      <c r="O26" s="48"/>
      <c r="P26" s="48"/>
      <c r="Q26" s="48"/>
      <c r="R26" s="48"/>
    </row>
    <row r="27" spans="2:18" x14ac:dyDescent="0.35">
      <c r="C27" s="16">
        <v>4.5</v>
      </c>
      <c r="D27" s="41">
        <v>2.5000000000000001E-3</v>
      </c>
      <c r="E27" s="1"/>
      <c r="F27" s="49" t="s">
        <v>63</v>
      </c>
      <c r="G27" s="49"/>
      <c r="H27" s="49"/>
      <c r="I27" s="49"/>
      <c r="J27" s="49"/>
      <c r="K27" s="49"/>
      <c r="L27" s="49"/>
      <c r="M27" s="49"/>
      <c r="N27" s="49"/>
      <c r="O27" s="49"/>
      <c r="P27" s="49"/>
      <c r="Q27" s="49"/>
      <c r="R27" s="49"/>
    </row>
    <row r="28" spans="2:18" x14ac:dyDescent="0.35">
      <c r="C28" s="16">
        <v>5</v>
      </c>
      <c r="D28" s="17">
        <v>5.0000000000000001E-3</v>
      </c>
      <c r="E28" s="18"/>
    </row>
    <row r="29" spans="2:18" x14ac:dyDescent="0.35">
      <c r="C29" s="16">
        <v>5.5</v>
      </c>
      <c r="D29" s="17">
        <v>0.03</v>
      </c>
      <c r="E29" s="18"/>
      <c r="F29" t="s">
        <v>65</v>
      </c>
      <c r="G29" s="8">
        <f t="shared" ref="G29:R29" si="6">$C$13</f>
        <v>9.5</v>
      </c>
      <c r="H29" s="8">
        <f t="shared" si="6"/>
        <v>9.5</v>
      </c>
      <c r="I29" s="8">
        <f t="shared" si="6"/>
        <v>9.5</v>
      </c>
      <c r="J29" s="8">
        <f t="shared" si="6"/>
        <v>9.5</v>
      </c>
      <c r="K29" s="8">
        <f t="shared" si="6"/>
        <v>9.5</v>
      </c>
      <c r="L29" s="8">
        <f t="shared" si="6"/>
        <v>9.5</v>
      </c>
      <c r="M29" s="8">
        <f t="shared" si="6"/>
        <v>9.5</v>
      </c>
      <c r="N29" s="8">
        <f t="shared" si="6"/>
        <v>9.5</v>
      </c>
      <c r="O29" s="8">
        <f t="shared" si="6"/>
        <v>9.5</v>
      </c>
      <c r="P29" s="8">
        <f t="shared" si="6"/>
        <v>9.5</v>
      </c>
      <c r="Q29" s="8">
        <f t="shared" si="6"/>
        <v>9.5</v>
      </c>
      <c r="R29" s="8">
        <f t="shared" si="6"/>
        <v>9.5</v>
      </c>
    </row>
    <row r="30" spans="2:18" x14ac:dyDescent="0.35">
      <c r="C30" s="16">
        <v>6</v>
      </c>
      <c r="D30" s="17">
        <v>0.05</v>
      </c>
      <c r="E30" s="18"/>
      <c r="F30" t="s">
        <v>66</v>
      </c>
      <c r="G30" s="8">
        <f>$C$14</f>
        <v>8</v>
      </c>
      <c r="H30" s="8">
        <f t="shared" ref="H30:R30" si="7">$C$14</f>
        <v>8</v>
      </c>
      <c r="I30" s="8">
        <f t="shared" si="7"/>
        <v>8</v>
      </c>
      <c r="J30" s="8">
        <f t="shared" si="7"/>
        <v>8</v>
      </c>
      <c r="K30" s="8">
        <f t="shared" si="7"/>
        <v>8</v>
      </c>
      <c r="L30" s="8">
        <f t="shared" si="7"/>
        <v>8</v>
      </c>
      <c r="M30" s="8">
        <f t="shared" si="7"/>
        <v>8</v>
      </c>
      <c r="N30" s="8">
        <f t="shared" si="7"/>
        <v>8</v>
      </c>
      <c r="O30" s="8">
        <f t="shared" si="7"/>
        <v>8</v>
      </c>
      <c r="P30" s="8">
        <f t="shared" si="7"/>
        <v>8</v>
      </c>
      <c r="Q30" s="8">
        <f t="shared" si="7"/>
        <v>8</v>
      </c>
      <c r="R30" s="8">
        <f t="shared" si="7"/>
        <v>8</v>
      </c>
    </row>
    <row r="31" spans="2:18" x14ac:dyDescent="0.35">
      <c r="C31" s="16">
        <v>6.5</v>
      </c>
      <c r="D31" s="17">
        <v>7.0000000000000007E-2</v>
      </c>
      <c r="E31" s="18"/>
      <c r="F31" t="s">
        <v>14</v>
      </c>
      <c r="G31">
        <f t="shared" ref="G31:R31" si="8">$C$15</f>
        <v>95</v>
      </c>
      <c r="H31">
        <f t="shared" si="8"/>
        <v>95</v>
      </c>
      <c r="I31">
        <f t="shared" si="8"/>
        <v>95</v>
      </c>
      <c r="J31">
        <f t="shared" si="8"/>
        <v>95</v>
      </c>
      <c r="K31">
        <f t="shared" si="8"/>
        <v>95</v>
      </c>
      <c r="L31">
        <f t="shared" si="8"/>
        <v>95</v>
      </c>
      <c r="M31">
        <f t="shared" si="8"/>
        <v>95</v>
      </c>
      <c r="N31">
        <f t="shared" si="8"/>
        <v>95</v>
      </c>
      <c r="O31">
        <f t="shared" si="8"/>
        <v>95</v>
      </c>
      <c r="P31">
        <f t="shared" si="8"/>
        <v>95</v>
      </c>
      <c r="Q31">
        <f t="shared" si="8"/>
        <v>95</v>
      </c>
      <c r="R31">
        <f t="shared" si="8"/>
        <v>95</v>
      </c>
    </row>
    <row r="32" spans="2:18" x14ac:dyDescent="0.35">
      <c r="C32" s="16">
        <v>7</v>
      </c>
      <c r="D32" s="17">
        <v>0.08</v>
      </c>
      <c r="E32" s="18"/>
    </row>
    <row r="33" spans="1:18" x14ac:dyDescent="0.35">
      <c r="C33" s="16">
        <v>7.5</v>
      </c>
      <c r="D33" s="17">
        <v>0.09</v>
      </c>
      <c r="E33" s="18"/>
      <c r="F33" t="s">
        <v>67</v>
      </c>
      <c r="G33" s="8">
        <f t="shared" ref="G33:R33" si="9">IF(G20=0,0,IFERROR(G29-G20,""))</f>
        <v>2.5992859999999993</v>
      </c>
      <c r="H33" s="8">
        <f t="shared" si="9"/>
        <v>3.5270079999999986</v>
      </c>
      <c r="I33" s="8">
        <f t="shared" si="9"/>
        <v>3.236639000000002</v>
      </c>
      <c r="J33" s="8">
        <f t="shared" si="9"/>
        <v>2.7254640000000006</v>
      </c>
      <c r="K33" s="8">
        <f t="shared" si="9"/>
        <v>2.831018499999999</v>
      </c>
      <c r="L33" s="8">
        <f t="shared" si="9"/>
        <v>3.4674230000000001</v>
      </c>
      <c r="M33" s="8">
        <f t="shared" si="9"/>
        <v>4.0283765000000002</v>
      </c>
      <c r="N33" s="8">
        <f t="shared" si="9"/>
        <v>4.4735395000000011</v>
      </c>
      <c r="O33" s="8">
        <f t="shared" si="9"/>
        <v>2.8361085000000017</v>
      </c>
      <c r="P33" s="8">
        <f t="shared" si="9"/>
        <v>0.96126650000000069</v>
      </c>
      <c r="Q33" s="8">
        <f t="shared" si="9"/>
        <v>0.36052149999999905</v>
      </c>
      <c r="R33" s="8">
        <f t="shared" si="9"/>
        <v>-2.9138500000001955E-2</v>
      </c>
    </row>
    <row r="34" spans="1:18" x14ac:dyDescent="0.35">
      <c r="C34" s="16">
        <v>8</v>
      </c>
      <c r="D34" s="17">
        <v>0.1</v>
      </c>
      <c r="E34" s="18"/>
      <c r="F34" t="s">
        <v>68</v>
      </c>
      <c r="G34" s="31">
        <f>IF(G20=0,0,IFERROR(G30-G20,""))</f>
        <v>1.0992859999999993</v>
      </c>
      <c r="H34" s="31">
        <f t="shared" ref="H34:R34" si="10">IF(H20=0,0,IFERROR(H30-H20,""))</f>
        <v>2.0270079999999986</v>
      </c>
      <c r="I34" s="31">
        <f t="shared" si="10"/>
        <v>1.736639000000002</v>
      </c>
      <c r="J34" s="31">
        <f t="shared" si="10"/>
        <v>1.2254640000000006</v>
      </c>
      <c r="K34" s="31">
        <f t="shared" si="10"/>
        <v>1.331018499999999</v>
      </c>
      <c r="L34" s="31">
        <f t="shared" si="10"/>
        <v>1.9674230000000001</v>
      </c>
      <c r="M34" s="31">
        <f t="shared" si="10"/>
        <v>2.5283765000000002</v>
      </c>
      <c r="N34" s="31">
        <f t="shared" si="10"/>
        <v>2.9735395000000011</v>
      </c>
      <c r="O34" s="31">
        <f t="shared" si="10"/>
        <v>1.3361085000000017</v>
      </c>
      <c r="P34" s="31">
        <f t="shared" si="10"/>
        <v>-0.53873349999999931</v>
      </c>
      <c r="Q34" s="31">
        <f t="shared" si="10"/>
        <v>-1.1394785000000009</v>
      </c>
      <c r="R34" s="31">
        <f t="shared" si="10"/>
        <v>-1.529138500000002</v>
      </c>
    </row>
    <row r="35" spans="1:18" x14ac:dyDescent="0.35">
      <c r="C35" s="16">
        <v>8.5</v>
      </c>
      <c r="D35" s="17">
        <v>0.105</v>
      </c>
      <c r="E35" s="18"/>
    </row>
    <row r="36" spans="1:18" x14ac:dyDescent="0.35">
      <c r="C36" s="16">
        <v>9</v>
      </c>
      <c r="D36" s="17">
        <v>0.11</v>
      </c>
      <c r="F36" s="11" t="s">
        <v>60</v>
      </c>
      <c r="G36" s="14">
        <f>IFERROR(IF(AND(G33&gt;0,$C$11&lt;=50000),G33*(G31/100)*$C$11/12,IF(AND(G33&gt;0,$C$11&gt;50000),G33*(G31/100)*50000/12+IF(AND(G34&gt;0,$C$11&gt;50000),G34*(G31/100)*($C$11-50000)/12,0),0)),0)</f>
        <v>0</v>
      </c>
      <c r="H36" s="14">
        <f t="shared" ref="H36:R36" si="11">IFERROR(IF(AND(H33&gt;0,$C$11&lt;=50000),H33*(H31/100)*$C$11/12,IF(AND(H33&gt;0,$C$11&gt;50000),H33*(H31/100)*50000/12+IF(AND(H34&gt;0,$C$11&gt;50000),H34*(H31/100)*($C$11-50000)/12,0),0)),0)</f>
        <v>0</v>
      </c>
      <c r="I36" s="14">
        <f t="shared" si="11"/>
        <v>0</v>
      </c>
      <c r="J36" s="14">
        <f t="shared" si="11"/>
        <v>0</v>
      </c>
      <c r="K36" s="14">
        <f t="shared" si="11"/>
        <v>0</v>
      </c>
      <c r="L36" s="14">
        <f t="shared" si="11"/>
        <v>0</v>
      </c>
      <c r="M36" s="14">
        <f t="shared" si="11"/>
        <v>0</v>
      </c>
      <c r="N36" s="14">
        <f t="shared" si="11"/>
        <v>0</v>
      </c>
      <c r="O36" s="14">
        <f t="shared" si="11"/>
        <v>0</v>
      </c>
      <c r="P36" s="14">
        <f t="shared" si="11"/>
        <v>0</v>
      </c>
      <c r="Q36" s="14">
        <f t="shared" si="11"/>
        <v>0</v>
      </c>
      <c r="R36" s="14">
        <f t="shared" si="11"/>
        <v>0</v>
      </c>
    </row>
    <row r="37" spans="1:18" x14ac:dyDescent="0.35">
      <c r="C37" s="16">
        <v>9.5</v>
      </c>
      <c r="D37" s="17">
        <v>0.15</v>
      </c>
      <c r="F37" s="11"/>
    </row>
    <row r="38" spans="1:18" x14ac:dyDescent="0.35">
      <c r="E38" s="1"/>
      <c r="F38" s="48" t="s">
        <v>62</v>
      </c>
      <c r="G38" s="48"/>
      <c r="H38" s="48"/>
      <c r="I38" s="48"/>
      <c r="J38" s="48"/>
      <c r="K38" s="48"/>
      <c r="L38" s="48"/>
      <c r="M38" s="48"/>
      <c r="N38" s="48"/>
      <c r="O38" s="48"/>
      <c r="P38" s="48"/>
      <c r="Q38" s="48"/>
      <c r="R38" s="48"/>
    </row>
    <row r="39" spans="1:18" x14ac:dyDescent="0.35">
      <c r="B39" s="10" t="s">
        <v>56</v>
      </c>
      <c r="C39" s="19" t="s">
        <v>18</v>
      </c>
      <c r="D39" s="15" t="s">
        <v>19</v>
      </c>
      <c r="E39" s="18"/>
      <c r="F39" s="49" t="s">
        <v>61</v>
      </c>
      <c r="G39" s="49"/>
      <c r="H39" s="49"/>
      <c r="I39" s="49"/>
      <c r="J39" s="49"/>
      <c r="K39" s="49"/>
      <c r="L39" s="49"/>
      <c r="M39" s="49"/>
      <c r="N39" s="49"/>
      <c r="O39" s="49"/>
      <c r="P39" s="49"/>
      <c r="Q39" s="49"/>
      <c r="R39" s="49"/>
    </row>
    <row r="40" spans="1:18" x14ac:dyDescent="0.35">
      <c r="C40" s="16">
        <v>4</v>
      </c>
      <c r="D40" s="17">
        <v>0</v>
      </c>
      <c r="E40" s="18"/>
    </row>
    <row r="41" spans="1:18" x14ac:dyDescent="0.35">
      <c r="C41" s="16">
        <v>4.5</v>
      </c>
      <c r="D41" s="41">
        <v>2.5000000000000001E-3</v>
      </c>
      <c r="E41" s="18"/>
      <c r="F41" t="s">
        <v>4</v>
      </c>
      <c r="G41" s="5">
        <f>IFERROR(G$36,0)</f>
        <v>0</v>
      </c>
    </row>
    <row r="42" spans="1:18" x14ac:dyDescent="0.35">
      <c r="C42" s="16">
        <v>5</v>
      </c>
      <c r="D42" s="17">
        <v>5.0000000000000001E-3</v>
      </c>
      <c r="E42" s="18"/>
      <c r="F42" t="s">
        <v>21</v>
      </c>
      <c r="G42" s="5">
        <f>IFERROR(H$36,0)</f>
        <v>0</v>
      </c>
    </row>
    <row r="43" spans="1:18" x14ac:dyDescent="0.35">
      <c r="C43" s="16">
        <v>5.5</v>
      </c>
      <c r="D43" s="17">
        <v>0.1</v>
      </c>
      <c r="E43" s="18"/>
      <c r="F43" t="s">
        <v>22</v>
      </c>
      <c r="G43" s="5">
        <f>IFERROR(I$36,0)</f>
        <v>0</v>
      </c>
    </row>
    <row r="44" spans="1:18" x14ac:dyDescent="0.35">
      <c r="C44" s="16">
        <v>6</v>
      </c>
      <c r="D44" s="17">
        <v>0.31</v>
      </c>
      <c r="E44" s="18"/>
      <c r="F44" t="s">
        <v>23</v>
      </c>
      <c r="G44" s="5">
        <f>IFERROR(J$36,0)</f>
        <v>0</v>
      </c>
    </row>
    <row r="45" spans="1:18" x14ac:dyDescent="0.35">
      <c r="C45" s="16">
        <v>6.5</v>
      </c>
      <c r="D45" s="17">
        <v>0.65</v>
      </c>
      <c r="E45" s="18"/>
      <c r="F45" t="s">
        <v>24</v>
      </c>
      <c r="G45" s="5">
        <f>IFERROR(K$36,0)</f>
        <v>0</v>
      </c>
    </row>
    <row r="46" spans="1:18" x14ac:dyDescent="0.35">
      <c r="C46" s="16">
        <v>7</v>
      </c>
      <c r="D46" s="17">
        <v>1.107</v>
      </c>
      <c r="E46" s="18"/>
      <c r="F46" t="s">
        <v>25</v>
      </c>
      <c r="G46" s="5">
        <f>IFERROR(L$36,0)</f>
        <v>0</v>
      </c>
    </row>
    <row r="47" spans="1:18" x14ac:dyDescent="0.35">
      <c r="A47" s="21">
        <f ca="1">TODAY()</f>
        <v>46232</v>
      </c>
      <c r="C47" s="16">
        <v>7.5</v>
      </c>
      <c r="D47" s="17">
        <v>1.413</v>
      </c>
      <c r="F47" t="s">
        <v>26</v>
      </c>
      <c r="G47" s="5">
        <f>IFERROR(M$36,0)</f>
        <v>0</v>
      </c>
    </row>
    <row r="48" spans="1:18" x14ac:dyDescent="0.35">
      <c r="C48" s="16">
        <v>8</v>
      </c>
      <c r="D48" s="17">
        <v>1.8129999999999999</v>
      </c>
      <c r="F48" t="s">
        <v>27</v>
      </c>
      <c r="G48" s="5">
        <f>IFERROR(N$36,0)</f>
        <v>0</v>
      </c>
    </row>
    <row r="49" spans="6:7" x14ac:dyDescent="0.35">
      <c r="F49" t="s">
        <v>28</v>
      </c>
      <c r="G49" s="5">
        <f>IFERROR(O$36,0)</f>
        <v>0</v>
      </c>
    </row>
    <row r="50" spans="6:7" x14ac:dyDescent="0.35">
      <c r="F50" t="s">
        <v>29</v>
      </c>
      <c r="G50" s="5">
        <f>IFERROR(P$36,0)</f>
        <v>0</v>
      </c>
    </row>
    <row r="51" spans="6:7" x14ac:dyDescent="0.35">
      <c r="F51" t="s">
        <v>30</v>
      </c>
      <c r="G51" s="5">
        <f>IFERROR(Q$36,0)</f>
        <v>0</v>
      </c>
    </row>
    <row r="52" spans="6:7" x14ac:dyDescent="0.35">
      <c r="F52" t="s">
        <v>31</v>
      </c>
      <c r="G52" s="5">
        <f>IFERROR(R$36,0)</f>
        <v>0</v>
      </c>
    </row>
    <row r="54" spans="6:7" x14ac:dyDescent="0.35">
      <c r="F54" s="11" t="s">
        <v>73</v>
      </c>
      <c r="G54" s="14">
        <f>SUM(G41:G52)</f>
        <v>0</v>
      </c>
    </row>
    <row r="55" spans="6:7" x14ac:dyDescent="0.35">
      <c r="F55" s="11"/>
      <c r="G55" s="11"/>
    </row>
    <row r="56" spans="6:7" x14ac:dyDescent="0.35">
      <c r="F56" s="11" t="s">
        <v>45</v>
      </c>
      <c r="G56" s="20">
        <f>C22</f>
        <v>100</v>
      </c>
    </row>
    <row r="57" spans="6:7" x14ac:dyDescent="0.35">
      <c r="F57" s="11" t="s">
        <v>70</v>
      </c>
      <c r="G57" s="13">
        <f>G54-G56</f>
        <v>-100</v>
      </c>
    </row>
    <row r="66" customFormat="1" x14ac:dyDescent="0.35"/>
    <row r="67" customFormat="1" x14ac:dyDescent="0.35"/>
    <row r="68" customFormat="1" x14ac:dyDescent="0.35"/>
    <row r="69" customFormat="1" x14ac:dyDescent="0.35"/>
    <row r="70" customFormat="1" x14ac:dyDescent="0.35"/>
    <row r="71" customFormat="1" x14ac:dyDescent="0.35"/>
  </sheetData>
  <sheetProtection algorithmName="SHA-512" hashValue="PfI73TnOTfD0NrMXgKZd95Z2qzZQ1f/Ik+j8O1/ec/DZAubOKVW4aD7SpfMbHDRjnYfdZWD/9Op2qv6rGqmnXQ==" saltValue="HLTluLX6/48Luzx3vRLfVQ==" spinCount="100000" sheet="1" objects="1" scenarios="1"/>
  <protectedRanges>
    <protectedRange sqref="G41:G52" name="Range4"/>
    <protectedRange sqref="C17 C13:C15" name="Range2"/>
    <protectedRange sqref="C6:C8" name="Range1"/>
    <protectedRange sqref="S5:S9 G12:R13 G17:R19" name="Range3"/>
    <protectedRange sqref="H6:R10" name="Range3_1"/>
    <protectedRange sqref="G6:G10" name="Range3_2"/>
  </protectedRanges>
  <mergeCells count="8">
    <mergeCell ref="F38:R38"/>
    <mergeCell ref="F39:R39"/>
    <mergeCell ref="B1:E1"/>
    <mergeCell ref="B2:D2"/>
    <mergeCell ref="F2:R2"/>
    <mergeCell ref="F3:R3"/>
    <mergeCell ref="F26:R26"/>
    <mergeCell ref="F27:R27"/>
  </mergeCells>
  <hyperlinks>
    <hyperlink ref="T5" r:id="rId1" xr:uid="{208077CB-37EC-4614-B22C-FF266D0720ED}"/>
    <hyperlink ref="T7" r:id="rId2" xr:uid="{F08E903E-3BCD-4A0C-A7C7-35A0B8B976AF}"/>
    <hyperlink ref="T9" r:id="rId3" xr:uid="{94FEFB8C-CAF5-4D56-8C1D-2682EC4D4771}"/>
    <hyperlink ref="T8" r:id="rId4" xr:uid="{80E428F1-21E7-4225-9BE8-12F4D52169F4}"/>
    <hyperlink ref="F8" r:id="rId5" xr:uid="{16739ED2-9AD7-4504-9FB3-CD6AAF46EAA5}"/>
    <hyperlink ref="F6" r:id="rId6" xr:uid="{02F74147-C778-4B58-9BA0-206158805CF5}"/>
    <hyperlink ref="F9" r:id="rId7" xr:uid="{49BD9582-856F-416E-8F8B-A39415FE550C}"/>
    <hyperlink ref="F10" r:id="rId8" xr:uid="{48F237A6-D4DF-4F08-8318-1F0EF57A6621}"/>
  </hyperlinks>
  <pageMargins left="0.7" right="0.7" top="0.75" bottom="0.75" header="0.3" footer="0.3"/>
  <drawing r:id="rId9"/>
  <legacyDrawing r:id="rId10"/>
  <mc:AlternateContent xmlns:mc="http://schemas.openxmlformats.org/markup-compatibility/2006">
    <mc:Choice Requires="x14">
      <controls>
        <mc:AlternateContent xmlns:mc="http://schemas.openxmlformats.org/markup-compatibility/2006">
          <mc:Choice Requires="x14">
            <control shapeId="115713" r:id="rId11" name="Button 1">
              <controlPr defaultSize="0" print="0" autoFill="0" autoPict="0" macro="[0]!Print2021">
                <anchor moveWithCells="1" sizeWithCells="1">
                  <from>
                    <xdr:col>10</xdr:col>
                    <xdr:colOff>476250</xdr:colOff>
                    <xdr:row>54</xdr:row>
                    <xdr:rowOff>184150</xdr:rowOff>
                  </from>
                  <to>
                    <xdr:col>11</xdr:col>
                    <xdr:colOff>774700</xdr:colOff>
                    <xdr:row>57</xdr:row>
                    <xdr:rowOff>69850</xdr:rowOff>
                  </to>
                </anchor>
              </controlPr>
            </control>
          </mc:Choice>
        </mc:AlternateContent>
        <mc:AlternateContent xmlns:mc="http://schemas.openxmlformats.org/markup-compatibility/2006">
          <mc:Choice Requires="x14">
            <control shapeId="115714" r:id="rId12" name="Button 2">
              <controlPr defaultSize="0" print="0" autoFill="0" autoPict="0" macro="[0]!Goto2020">
                <anchor moveWithCells="1" sizeWithCells="1">
                  <from>
                    <xdr:col>8</xdr:col>
                    <xdr:colOff>603250</xdr:colOff>
                    <xdr:row>55</xdr:row>
                    <xdr:rowOff>12700</xdr:rowOff>
                  </from>
                  <to>
                    <xdr:col>10</xdr:col>
                    <xdr:colOff>50800</xdr:colOff>
                    <xdr:row>57</xdr:row>
                    <xdr:rowOff>88900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5F6106-21C6-4525-A948-9D0D37E3D86B}">
  <sheetPr codeName="Sheet2"/>
  <dimension ref="A1:V71"/>
  <sheetViews>
    <sheetView showGridLines="0" showRowColHeaders="0" workbookViewId="0">
      <selection activeCell="C6" sqref="C6"/>
    </sheetView>
  </sheetViews>
  <sheetFormatPr defaultRowHeight="14.5" x14ac:dyDescent="0.35"/>
  <cols>
    <col min="1" max="1" width="9.7265625" bestFit="1" customWidth="1"/>
    <col min="2" max="2" width="45.81640625" bestFit="1" customWidth="1"/>
    <col min="3" max="3" width="17.453125" customWidth="1"/>
    <col min="6" max="6" width="54.453125" customWidth="1"/>
    <col min="7" max="7" width="14.54296875" customWidth="1"/>
    <col min="8" max="18" width="12.7265625" customWidth="1"/>
    <col min="19" max="19" width="5.1796875" customWidth="1"/>
    <col min="20" max="20" width="0" hidden="1" customWidth="1"/>
  </cols>
  <sheetData>
    <row r="1" spans="2:22" x14ac:dyDescent="0.35">
      <c r="B1" s="50" t="s">
        <v>43</v>
      </c>
      <c r="C1" s="45"/>
      <c r="D1" s="45"/>
      <c r="E1" s="45"/>
    </row>
    <row r="2" spans="2:22" x14ac:dyDescent="0.35">
      <c r="B2" s="51" t="s">
        <v>74</v>
      </c>
      <c r="C2" s="51"/>
      <c r="D2" s="51"/>
      <c r="E2" s="1"/>
      <c r="F2" s="48"/>
      <c r="G2" s="48"/>
      <c r="H2" s="48"/>
      <c r="I2" s="48"/>
      <c r="J2" s="48"/>
      <c r="K2" s="48"/>
      <c r="L2" s="48"/>
      <c r="M2" s="48"/>
      <c r="N2" s="48"/>
      <c r="O2" s="48"/>
      <c r="P2" s="48"/>
      <c r="Q2" s="48"/>
      <c r="R2" s="48"/>
    </row>
    <row r="3" spans="2:22" x14ac:dyDescent="0.35">
      <c r="B3" t="s">
        <v>1</v>
      </c>
      <c r="C3" s="2">
        <v>100</v>
      </c>
      <c r="F3" s="49" t="s">
        <v>2</v>
      </c>
      <c r="G3" s="49"/>
      <c r="H3" s="49"/>
      <c r="I3" s="49"/>
      <c r="J3" s="49"/>
      <c r="K3" s="49"/>
      <c r="L3" s="49"/>
      <c r="M3" s="49"/>
      <c r="N3" s="49"/>
      <c r="O3" s="49"/>
      <c r="P3" s="49"/>
      <c r="Q3" s="49"/>
      <c r="R3" s="49"/>
    </row>
    <row r="4" spans="2:22" x14ac:dyDescent="0.35">
      <c r="F4" s="40">
        <v>2020</v>
      </c>
      <c r="G4" s="3" t="s">
        <v>4</v>
      </c>
      <c r="H4" s="3" t="s">
        <v>21</v>
      </c>
      <c r="I4" s="3" t="s">
        <v>22</v>
      </c>
      <c r="J4" s="3" t="s">
        <v>23</v>
      </c>
      <c r="K4" s="3" t="s">
        <v>24</v>
      </c>
      <c r="L4" s="3" t="s">
        <v>25</v>
      </c>
      <c r="M4" s="3" t="s">
        <v>26</v>
      </c>
      <c r="N4" s="3" t="s">
        <v>27</v>
      </c>
      <c r="O4" s="3" t="s">
        <v>28</v>
      </c>
      <c r="P4" s="3" t="s">
        <v>29</v>
      </c>
      <c r="Q4" s="3" t="s">
        <v>30</v>
      </c>
      <c r="R4" s="3" t="s">
        <v>31</v>
      </c>
      <c r="S4" s="1"/>
      <c r="T4" s="27" t="s">
        <v>37</v>
      </c>
      <c r="V4" s="1"/>
    </row>
    <row r="5" spans="2:22" x14ac:dyDescent="0.35">
      <c r="B5" t="s">
        <v>5</v>
      </c>
      <c r="F5" s="27" t="s">
        <v>37</v>
      </c>
      <c r="S5" s="22"/>
      <c r="T5" s="6" t="s">
        <v>7</v>
      </c>
    </row>
    <row r="6" spans="2:22" x14ac:dyDescent="0.35">
      <c r="B6">
        <v>2017</v>
      </c>
      <c r="C6" s="35"/>
      <c r="D6" t="s">
        <v>8</v>
      </c>
      <c r="F6" s="6" t="s">
        <v>47</v>
      </c>
      <c r="G6" s="25">
        <v>19.600000000000001</v>
      </c>
      <c r="H6" s="25">
        <v>18.899999999999999</v>
      </c>
      <c r="I6" s="25">
        <v>18</v>
      </c>
      <c r="J6" s="25">
        <v>14.4</v>
      </c>
      <c r="K6" s="25">
        <v>13.6</v>
      </c>
      <c r="L6" s="25">
        <v>18.100000000000001</v>
      </c>
      <c r="M6" s="25">
        <v>20.5</v>
      </c>
      <c r="N6" s="25">
        <v>18.8</v>
      </c>
      <c r="O6" s="25">
        <v>17.899999999999999</v>
      </c>
      <c r="P6" s="25">
        <v>20.2</v>
      </c>
      <c r="Q6" s="25">
        <v>21.3</v>
      </c>
      <c r="R6" s="25">
        <v>18.5</v>
      </c>
      <c r="S6" s="22"/>
    </row>
    <row r="7" spans="2:22" x14ac:dyDescent="0.35">
      <c r="B7">
        <v>2018</v>
      </c>
      <c r="C7" s="36"/>
      <c r="D7" t="s">
        <v>8</v>
      </c>
      <c r="F7" t="s">
        <v>9</v>
      </c>
      <c r="G7" s="39"/>
      <c r="H7" s="39"/>
      <c r="I7" s="39"/>
      <c r="J7" s="39"/>
      <c r="K7" s="39"/>
      <c r="L7" s="39"/>
      <c r="M7" s="39"/>
      <c r="N7" s="39"/>
      <c r="O7" s="39"/>
      <c r="P7" s="39"/>
      <c r="Q7" s="39"/>
      <c r="R7" s="39"/>
      <c r="S7" s="22"/>
      <c r="T7" s="6" t="s">
        <v>7</v>
      </c>
    </row>
    <row r="8" spans="2:22" x14ac:dyDescent="0.35">
      <c r="B8">
        <v>2019</v>
      </c>
      <c r="C8" s="36"/>
      <c r="D8" t="s">
        <v>8</v>
      </c>
      <c r="F8" s="6" t="s">
        <v>48</v>
      </c>
      <c r="G8" s="25">
        <v>3.79</v>
      </c>
      <c r="H8" s="25">
        <v>3.78</v>
      </c>
      <c r="I8" s="25">
        <v>3.68</v>
      </c>
      <c r="J8" s="25">
        <v>3.29</v>
      </c>
      <c r="K8" s="25">
        <v>3.2</v>
      </c>
      <c r="L8" s="25">
        <v>3.16</v>
      </c>
      <c r="M8" s="25">
        <v>3.21</v>
      </c>
      <c r="N8" s="25">
        <v>3.12</v>
      </c>
      <c r="O8" s="25">
        <v>3.41</v>
      </c>
      <c r="P8" s="25">
        <v>3.61</v>
      </c>
      <c r="Q8" s="25">
        <v>3.79</v>
      </c>
      <c r="R8" s="25">
        <v>3.97</v>
      </c>
      <c r="S8" s="22"/>
      <c r="T8" s="26" t="s">
        <v>36</v>
      </c>
    </row>
    <row r="9" spans="2:22" x14ac:dyDescent="0.35">
      <c r="C9" s="7"/>
      <c r="F9" s="6" t="s">
        <v>49</v>
      </c>
      <c r="G9" s="25">
        <v>300.11</v>
      </c>
      <c r="H9" s="25">
        <v>295.27999999999997</v>
      </c>
      <c r="I9" s="25">
        <v>312.38</v>
      </c>
      <c r="J9" s="25">
        <v>295.39</v>
      </c>
      <c r="K9" s="25">
        <v>288.56</v>
      </c>
      <c r="L9" s="25">
        <v>288.66000000000003</v>
      </c>
      <c r="M9" s="25">
        <v>291.25</v>
      </c>
      <c r="N9" s="25">
        <v>290.18</v>
      </c>
      <c r="O9" s="25">
        <v>319.99</v>
      </c>
      <c r="P9" s="25">
        <v>367.11</v>
      </c>
      <c r="Q9" s="25">
        <v>387.83</v>
      </c>
      <c r="R9" s="25">
        <v>396.68</v>
      </c>
      <c r="S9" s="22"/>
      <c r="T9" s="6" t="s">
        <v>7</v>
      </c>
    </row>
    <row r="10" spans="2:22" x14ac:dyDescent="0.35">
      <c r="B10" t="s">
        <v>10</v>
      </c>
      <c r="C10" s="7">
        <f>MAX(C6:C8)</f>
        <v>0</v>
      </c>
      <c r="D10" t="s">
        <v>8</v>
      </c>
      <c r="F10" s="6" t="s">
        <v>50</v>
      </c>
      <c r="G10" s="25">
        <v>210</v>
      </c>
      <c r="H10" s="25">
        <v>210</v>
      </c>
      <c r="I10" s="25">
        <v>205</v>
      </c>
      <c r="J10" s="25">
        <v>209</v>
      </c>
      <c r="K10" s="25">
        <v>211</v>
      </c>
      <c r="L10" s="25">
        <v>201</v>
      </c>
      <c r="M10" s="25">
        <v>192</v>
      </c>
      <c r="N10" s="25">
        <v>192</v>
      </c>
      <c r="O10" s="25">
        <v>192</v>
      </c>
      <c r="P10" s="25">
        <v>194</v>
      </c>
      <c r="Q10" s="25">
        <v>200</v>
      </c>
      <c r="R10" s="25">
        <v>203</v>
      </c>
    </row>
    <row r="11" spans="2:22" x14ac:dyDescent="0.35">
      <c r="C11" s="7">
        <f>C10/100</f>
        <v>0</v>
      </c>
      <c r="D11" t="s">
        <v>11</v>
      </c>
      <c r="F11" t="s">
        <v>3</v>
      </c>
      <c r="G11" s="5">
        <f t="shared" ref="G11:R11" si="0">IFERROR((G6),"")</f>
        <v>19.600000000000001</v>
      </c>
      <c r="H11" s="5">
        <f t="shared" si="0"/>
        <v>18.899999999999999</v>
      </c>
      <c r="I11" s="5">
        <f t="shared" si="0"/>
        <v>18</v>
      </c>
      <c r="J11" s="5">
        <f t="shared" si="0"/>
        <v>14.4</v>
      </c>
      <c r="K11" s="5">
        <f t="shared" si="0"/>
        <v>13.6</v>
      </c>
      <c r="L11" s="5">
        <f t="shared" si="0"/>
        <v>18.100000000000001</v>
      </c>
      <c r="M11" s="5">
        <f t="shared" si="0"/>
        <v>20.5</v>
      </c>
      <c r="N11" s="5">
        <f t="shared" si="0"/>
        <v>18.8</v>
      </c>
      <c r="O11" s="5">
        <f t="shared" si="0"/>
        <v>17.899999999999999</v>
      </c>
      <c r="P11" s="5">
        <f t="shared" si="0"/>
        <v>20.2</v>
      </c>
      <c r="Q11" s="5">
        <f t="shared" si="0"/>
        <v>21.3</v>
      </c>
      <c r="R11" s="5">
        <f t="shared" si="0"/>
        <v>18.5</v>
      </c>
    </row>
    <row r="12" spans="2:22" x14ac:dyDescent="0.35">
      <c r="G12" s="5"/>
      <c r="H12" s="5"/>
      <c r="I12" s="5"/>
      <c r="J12" s="5"/>
      <c r="K12" s="5"/>
      <c r="L12" s="5"/>
      <c r="M12" s="5"/>
      <c r="N12" s="5"/>
      <c r="O12" s="5"/>
      <c r="P12" s="5"/>
      <c r="Q12" s="5"/>
      <c r="R12" s="5"/>
    </row>
    <row r="13" spans="2:22" x14ac:dyDescent="0.35">
      <c r="B13" t="s">
        <v>65</v>
      </c>
      <c r="C13" s="37">
        <v>9.5</v>
      </c>
      <c r="D13" s="4" t="s">
        <v>6</v>
      </c>
      <c r="F13" t="s">
        <v>9</v>
      </c>
      <c r="G13" s="5"/>
      <c r="H13" s="5"/>
      <c r="I13" s="5"/>
      <c r="J13" s="5"/>
      <c r="K13" s="5"/>
      <c r="L13" s="5"/>
      <c r="M13" s="5"/>
      <c r="N13" s="5"/>
      <c r="O13" s="5"/>
      <c r="P13" s="5"/>
      <c r="Q13" s="5"/>
      <c r="R13" s="5"/>
    </row>
    <row r="14" spans="2:22" x14ac:dyDescent="0.35">
      <c r="B14" t="s">
        <v>66</v>
      </c>
      <c r="C14" s="37">
        <v>7</v>
      </c>
      <c r="D14" s="4" t="s">
        <v>6</v>
      </c>
      <c r="E14" s="4"/>
      <c r="F14" t="s">
        <v>34</v>
      </c>
      <c r="G14" s="22">
        <f t="shared" ref="G14:R14" si="1">IFERROR((G8)*1.0728,"")</f>
        <v>4.065912</v>
      </c>
      <c r="H14" s="22">
        <f t="shared" si="1"/>
        <v>4.0551839999999997</v>
      </c>
      <c r="I14" s="22">
        <f t="shared" si="1"/>
        <v>3.9479040000000003</v>
      </c>
      <c r="J14" s="22">
        <f t="shared" si="1"/>
        <v>3.529512</v>
      </c>
      <c r="K14" s="22">
        <f t="shared" si="1"/>
        <v>3.43296</v>
      </c>
      <c r="L14" s="22">
        <f t="shared" si="1"/>
        <v>3.3900480000000002</v>
      </c>
      <c r="M14" s="22">
        <f t="shared" si="1"/>
        <v>3.4436879999999999</v>
      </c>
      <c r="N14" s="22">
        <f t="shared" si="1"/>
        <v>3.3471359999999999</v>
      </c>
      <c r="O14" s="22">
        <f t="shared" si="1"/>
        <v>3.6582479999999999</v>
      </c>
      <c r="P14" s="22">
        <f t="shared" si="1"/>
        <v>3.8728079999999996</v>
      </c>
      <c r="Q14" s="22">
        <f t="shared" si="1"/>
        <v>4.065912</v>
      </c>
      <c r="R14" s="22">
        <f t="shared" si="1"/>
        <v>4.2590159999999999</v>
      </c>
    </row>
    <row r="15" spans="2:22" x14ac:dyDescent="0.35">
      <c r="B15" t="s">
        <v>14</v>
      </c>
      <c r="C15" s="38">
        <v>95</v>
      </c>
      <c r="D15" s="4" t="s">
        <v>15</v>
      </c>
      <c r="F15" t="s">
        <v>33</v>
      </c>
      <c r="G15" s="22">
        <f t="shared" ref="G15:R15" si="2">IFERROR((G9)*0.00735,"")</f>
        <v>2.2058084999999998</v>
      </c>
      <c r="H15" s="22">
        <f t="shared" si="2"/>
        <v>2.1703079999999999</v>
      </c>
      <c r="I15" s="22">
        <f t="shared" si="2"/>
        <v>2.2959929999999997</v>
      </c>
      <c r="J15" s="22">
        <f t="shared" si="2"/>
        <v>2.1711164999999997</v>
      </c>
      <c r="K15" s="22">
        <f t="shared" si="2"/>
        <v>2.1209159999999998</v>
      </c>
      <c r="L15" s="22">
        <f t="shared" si="2"/>
        <v>2.121651</v>
      </c>
      <c r="M15" s="22">
        <f t="shared" si="2"/>
        <v>2.1406874999999999</v>
      </c>
      <c r="N15" s="22">
        <f t="shared" si="2"/>
        <v>2.1328230000000001</v>
      </c>
      <c r="O15" s="22">
        <f t="shared" si="2"/>
        <v>2.3519264999999998</v>
      </c>
      <c r="P15" s="22">
        <f t="shared" si="2"/>
        <v>2.6982585000000001</v>
      </c>
      <c r="Q15" s="22">
        <f t="shared" si="2"/>
        <v>2.8505504999999998</v>
      </c>
      <c r="R15" s="22">
        <f t="shared" si="2"/>
        <v>2.9155980000000001</v>
      </c>
    </row>
    <row r="16" spans="2:22" x14ac:dyDescent="0.35">
      <c r="E16" s="4"/>
      <c r="F16" t="s">
        <v>32</v>
      </c>
      <c r="G16" s="23">
        <f t="shared" ref="G16:R16" si="3">IFERROR((G10)*0.0137,"")</f>
        <v>2.8770000000000002</v>
      </c>
      <c r="H16" s="23">
        <f t="shared" si="3"/>
        <v>2.8770000000000002</v>
      </c>
      <c r="I16" s="23">
        <f t="shared" si="3"/>
        <v>2.8085</v>
      </c>
      <c r="J16" s="23">
        <f t="shared" si="3"/>
        <v>2.8633000000000002</v>
      </c>
      <c r="K16" s="23">
        <f t="shared" si="3"/>
        <v>2.8907000000000003</v>
      </c>
      <c r="L16" s="23">
        <f t="shared" si="3"/>
        <v>2.7537000000000003</v>
      </c>
      <c r="M16" s="23">
        <f t="shared" si="3"/>
        <v>2.6303999999999998</v>
      </c>
      <c r="N16" s="23">
        <f t="shared" si="3"/>
        <v>2.6303999999999998</v>
      </c>
      <c r="O16" s="23">
        <f t="shared" si="3"/>
        <v>2.6303999999999998</v>
      </c>
      <c r="P16" s="23">
        <f t="shared" si="3"/>
        <v>2.6577999999999999</v>
      </c>
      <c r="Q16" s="23">
        <f t="shared" si="3"/>
        <v>2.74</v>
      </c>
      <c r="R16" s="23">
        <f t="shared" si="3"/>
        <v>2.7810999999999999</v>
      </c>
    </row>
    <row r="17" spans="2:18" x14ac:dyDescent="0.35">
      <c r="B17" t="s">
        <v>59</v>
      </c>
      <c r="C17" s="38"/>
      <c r="D17" s="4" t="s">
        <v>15</v>
      </c>
      <c r="G17" s="5"/>
      <c r="H17" s="5"/>
      <c r="I17" s="5"/>
      <c r="J17" s="5"/>
      <c r="K17" s="5"/>
      <c r="L17" s="5"/>
      <c r="M17" s="5"/>
      <c r="N17" s="5"/>
      <c r="O17" s="5"/>
      <c r="P17" s="5"/>
      <c r="Q17" s="5"/>
      <c r="R17" s="5"/>
    </row>
    <row r="18" spans="2:18" x14ac:dyDescent="0.35">
      <c r="B18" t="s">
        <v>57</v>
      </c>
      <c r="C18" s="9">
        <f>VLOOKUP(C$13,C26:D37,2)*((100-C17)/100)</f>
        <v>0.15</v>
      </c>
      <c r="D18" s="4" t="s">
        <v>6</v>
      </c>
      <c r="F18" t="s">
        <v>35</v>
      </c>
      <c r="G18" s="23">
        <f t="shared" ref="G18:R18" si="4">IFERROR(SUM(G14:G16),"")</f>
        <v>9.1487204999999996</v>
      </c>
      <c r="H18" s="23">
        <f t="shared" si="4"/>
        <v>9.1024919999999998</v>
      </c>
      <c r="I18" s="23">
        <f t="shared" si="4"/>
        <v>9.0523970000000009</v>
      </c>
      <c r="J18" s="23">
        <f t="shared" si="4"/>
        <v>8.5639284999999994</v>
      </c>
      <c r="K18" s="23">
        <f t="shared" si="4"/>
        <v>8.4445759999999996</v>
      </c>
      <c r="L18" s="23">
        <f t="shared" si="4"/>
        <v>8.2653990000000004</v>
      </c>
      <c r="M18" s="23">
        <f t="shared" si="4"/>
        <v>8.2147755</v>
      </c>
      <c r="N18" s="23">
        <f t="shared" si="4"/>
        <v>8.110358999999999</v>
      </c>
      <c r="O18" s="23">
        <f t="shared" si="4"/>
        <v>8.6405744999999996</v>
      </c>
      <c r="P18" s="23">
        <f t="shared" si="4"/>
        <v>9.2288664999999988</v>
      </c>
      <c r="Q18" s="23">
        <f t="shared" si="4"/>
        <v>9.6564624999999999</v>
      </c>
      <c r="R18" s="23">
        <f t="shared" si="4"/>
        <v>9.9557140000000004</v>
      </c>
    </row>
    <row r="19" spans="2:18" x14ac:dyDescent="0.35">
      <c r="B19" s="10" t="s">
        <v>58</v>
      </c>
      <c r="C19" s="9">
        <f>VLOOKUP(C$14,C40:D48,2)*((100-C17)/100)</f>
        <v>1.107</v>
      </c>
      <c r="D19" s="4" t="s">
        <v>6</v>
      </c>
      <c r="G19" s="5"/>
      <c r="H19" s="5"/>
      <c r="I19" s="5"/>
      <c r="J19" s="5"/>
      <c r="K19" s="5"/>
      <c r="L19" s="5"/>
      <c r="M19" s="5"/>
      <c r="N19" s="5"/>
      <c r="O19" s="5"/>
      <c r="P19" s="5"/>
      <c r="Q19" s="5"/>
      <c r="R19" s="5"/>
    </row>
    <row r="20" spans="2:18" x14ac:dyDescent="0.35">
      <c r="F20" t="s">
        <v>13</v>
      </c>
      <c r="G20" s="8">
        <f t="shared" ref="G20:R20" si="5">IFERROR(G11-G18,"")</f>
        <v>10.451279500000002</v>
      </c>
      <c r="H20" s="8">
        <f t="shared" si="5"/>
        <v>9.7975079999999988</v>
      </c>
      <c r="I20" s="8">
        <f t="shared" si="5"/>
        <v>8.9476029999999991</v>
      </c>
      <c r="J20" s="8">
        <f t="shared" si="5"/>
        <v>5.836071500000001</v>
      </c>
      <c r="K20" s="8">
        <f t="shared" si="5"/>
        <v>5.155424</v>
      </c>
      <c r="L20" s="8">
        <f t="shared" si="5"/>
        <v>9.834601000000001</v>
      </c>
      <c r="M20" s="8">
        <f t="shared" si="5"/>
        <v>12.2852245</v>
      </c>
      <c r="N20" s="8">
        <f t="shared" si="5"/>
        <v>10.689641000000002</v>
      </c>
      <c r="O20" s="8">
        <f t="shared" si="5"/>
        <v>9.259425499999999</v>
      </c>
      <c r="P20" s="8">
        <f t="shared" si="5"/>
        <v>10.971133500000001</v>
      </c>
      <c r="Q20" s="8">
        <f t="shared" si="5"/>
        <v>11.643537500000001</v>
      </c>
      <c r="R20" s="8">
        <f t="shared" si="5"/>
        <v>8.5442859999999996</v>
      </c>
    </row>
    <row r="21" spans="2:18" x14ac:dyDescent="0.35">
      <c r="B21" s="11" t="s">
        <v>71</v>
      </c>
      <c r="C21" s="12">
        <f>IF(C10&lt;5000001,C11*(C15/100)*C18,50000*(C15/100)*C18+(C11-50000)*(C15/100)*C19)</f>
        <v>0</v>
      </c>
      <c r="D21" s="4"/>
    </row>
    <row r="22" spans="2:18" x14ac:dyDescent="0.35">
      <c r="B22" s="11" t="s">
        <v>72</v>
      </c>
      <c r="C22" s="13">
        <f>C3+C21</f>
        <v>100</v>
      </c>
    </row>
    <row r="25" spans="2:18" x14ac:dyDescent="0.35">
      <c r="B25" t="s">
        <v>55</v>
      </c>
      <c r="C25" s="15" t="s">
        <v>18</v>
      </c>
      <c r="D25" s="15" t="s">
        <v>19</v>
      </c>
    </row>
    <row r="26" spans="2:18" x14ac:dyDescent="0.35">
      <c r="C26" s="16">
        <v>4</v>
      </c>
      <c r="D26" s="17">
        <v>0</v>
      </c>
      <c r="F26" s="48"/>
      <c r="G26" s="48"/>
      <c r="H26" s="48"/>
      <c r="I26" s="48"/>
      <c r="J26" s="48"/>
      <c r="K26" s="48"/>
      <c r="L26" s="48"/>
      <c r="M26" s="48"/>
      <c r="N26" s="48"/>
      <c r="O26" s="48"/>
      <c r="P26" s="48"/>
      <c r="Q26" s="48"/>
      <c r="R26" s="48"/>
    </row>
    <row r="27" spans="2:18" x14ac:dyDescent="0.35">
      <c r="C27" s="16">
        <v>4.5</v>
      </c>
      <c r="D27" s="41">
        <v>2.5000000000000001E-3</v>
      </c>
      <c r="E27" s="1"/>
      <c r="F27" s="49" t="s">
        <v>63</v>
      </c>
      <c r="G27" s="49"/>
      <c r="H27" s="49"/>
      <c r="I27" s="49"/>
      <c r="J27" s="49"/>
      <c r="K27" s="49"/>
      <c r="L27" s="49"/>
      <c r="M27" s="49"/>
      <c r="N27" s="49"/>
      <c r="O27" s="49"/>
      <c r="P27" s="49"/>
      <c r="Q27" s="49"/>
      <c r="R27" s="49"/>
    </row>
    <row r="28" spans="2:18" x14ac:dyDescent="0.35">
      <c r="C28" s="16">
        <v>5</v>
      </c>
      <c r="D28" s="17">
        <v>5.0000000000000001E-3</v>
      </c>
      <c r="E28" s="18"/>
    </row>
    <row r="29" spans="2:18" x14ac:dyDescent="0.35">
      <c r="C29" s="16">
        <v>5.5</v>
      </c>
      <c r="D29" s="17">
        <v>0.03</v>
      </c>
      <c r="E29" s="18"/>
      <c r="F29" t="s">
        <v>65</v>
      </c>
      <c r="G29" s="8">
        <f t="shared" ref="G29:R29" si="6">$C$13</f>
        <v>9.5</v>
      </c>
      <c r="H29" s="8">
        <f t="shared" si="6"/>
        <v>9.5</v>
      </c>
      <c r="I29" s="8">
        <f t="shared" si="6"/>
        <v>9.5</v>
      </c>
      <c r="J29" s="8">
        <f t="shared" si="6"/>
        <v>9.5</v>
      </c>
      <c r="K29" s="8">
        <f t="shared" si="6"/>
        <v>9.5</v>
      </c>
      <c r="L29" s="8">
        <f t="shared" si="6"/>
        <v>9.5</v>
      </c>
      <c r="M29" s="8">
        <f t="shared" si="6"/>
        <v>9.5</v>
      </c>
      <c r="N29" s="8">
        <f t="shared" si="6"/>
        <v>9.5</v>
      </c>
      <c r="O29" s="8">
        <f t="shared" si="6"/>
        <v>9.5</v>
      </c>
      <c r="P29" s="8">
        <f t="shared" si="6"/>
        <v>9.5</v>
      </c>
      <c r="Q29" s="8">
        <f t="shared" si="6"/>
        <v>9.5</v>
      </c>
      <c r="R29" s="8">
        <f t="shared" si="6"/>
        <v>9.5</v>
      </c>
    </row>
    <row r="30" spans="2:18" x14ac:dyDescent="0.35">
      <c r="C30" s="16">
        <v>6</v>
      </c>
      <c r="D30" s="17">
        <v>0.05</v>
      </c>
      <c r="E30" s="18"/>
      <c r="F30" t="s">
        <v>66</v>
      </c>
      <c r="G30" s="8">
        <f>$C$14</f>
        <v>7</v>
      </c>
      <c r="H30" s="8">
        <f t="shared" ref="H30:R30" si="7">$C$14</f>
        <v>7</v>
      </c>
      <c r="I30" s="8">
        <f t="shared" si="7"/>
        <v>7</v>
      </c>
      <c r="J30" s="8">
        <f t="shared" si="7"/>
        <v>7</v>
      </c>
      <c r="K30" s="8">
        <f t="shared" si="7"/>
        <v>7</v>
      </c>
      <c r="L30" s="8">
        <f t="shared" si="7"/>
        <v>7</v>
      </c>
      <c r="M30" s="8">
        <f t="shared" si="7"/>
        <v>7</v>
      </c>
      <c r="N30" s="8">
        <f t="shared" si="7"/>
        <v>7</v>
      </c>
      <c r="O30" s="8">
        <f t="shared" si="7"/>
        <v>7</v>
      </c>
      <c r="P30" s="8">
        <f t="shared" si="7"/>
        <v>7</v>
      </c>
      <c r="Q30" s="8">
        <f t="shared" si="7"/>
        <v>7</v>
      </c>
      <c r="R30" s="8">
        <f t="shared" si="7"/>
        <v>7</v>
      </c>
    </row>
    <row r="31" spans="2:18" x14ac:dyDescent="0.35">
      <c r="C31" s="16">
        <v>6.5</v>
      </c>
      <c r="D31" s="17">
        <v>7.0000000000000007E-2</v>
      </c>
      <c r="E31" s="18"/>
      <c r="F31" t="s">
        <v>14</v>
      </c>
      <c r="G31">
        <f t="shared" ref="G31:R31" si="8">$C$15</f>
        <v>95</v>
      </c>
      <c r="H31">
        <f t="shared" si="8"/>
        <v>95</v>
      </c>
      <c r="I31">
        <f t="shared" si="8"/>
        <v>95</v>
      </c>
      <c r="J31">
        <f t="shared" si="8"/>
        <v>95</v>
      </c>
      <c r="K31">
        <f t="shared" si="8"/>
        <v>95</v>
      </c>
      <c r="L31">
        <f t="shared" si="8"/>
        <v>95</v>
      </c>
      <c r="M31">
        <f t="shared" si="8"/>
        <v>95</v>
      </c>
      <c r="N31">
        <f t="shared" si="8"/>
        <v>95</v>
      </c>
      <c r="O31">
        <f t="shared" si="8"/>
        <v>95</v>
      </c>
      <c r="P31">
        <f t="shared" si="8"/>
        <v>95</v>
      </c>
      <c r="Q31">
        <f t="shared" si="8"/>
        <v>95</v>
      </c>
      <c r="R31">
        <f t="shared" si="8"/>
        <v>95</v>
      </c>
    </row>
    <row r="32" spans="2:18" x14ac:dyDescent="0.35">
      <c r="C32" s="16">
        <v>7</v>
      </c>
      <c r="D32" s="17">
        <v>0.08</v>
      </c>
      <c r="E32" s="18"/>
    </row>
    <row r="33" spans="1:18" x14ac:dyDescent="0.35">
      <c r="C33" s="16">
        <v>7.5</v>
      </c>
      <c r="D33" s="17">
        <v>0.09</v>
      </c>
      <c r="E33" s="18"/>
      <c r="F33" t="s">
        <v>67</v>
      </c>
      <c r="G33" s="8">
        <f t="shared" ref="G33:R33" si="9">IF(G20=0,0,IFERROR(G29-G20,""))</f>
        <v>-0.95127950000000183</v>
      </c>
      <c r="H33" s="8">
        <f t="shared" si="9"/>
        <v>-0.29750799999999877</v>
      </c>
      <c r="I33" s="8">
        <f t="shared" si="9"/>
        <v>0.55239700000000092</v>
      </c>
      <c r="J33" s="8">
        <f t="shared" si="9"/>
        <v>3.663928499999999</v>
      </c>
      <c r="K33" s="8">
        <f t="shared" si="9"/>
        <v>4.344576</v>
      </c>
      <c r="L33" s="8">
        <f t="shared" si="9"/>
        <v>-0.33460100000000104</v>
      </c>
      <c r="M33" s="8">
        <f t="shared" si="9"/>
        <v>-2.7852245</v>
      </c>
      <c r="N33" s="8">
        <f t="shared" si="9"/>
        <v>-1.1896410000000017</v>
      </c>
      <c r="O33" s="8">
        <f t="shared" si="9"/>
        <v>0.24057450000000102</v>
      </c>
      <c r="P33" s="8">
        <f t="shared" si="9"/>
        <v>-1.4711335000000005</v>
      </c>
      <c r="Q33" s="8">
        <f t="shared" si="9"/>
        <v>-2.1435375000000008</v>
      </c>
      <c r="R33" s="8">
        <f t="shared" si="9"/>
        <v>0.9557140000000004</v>
      </c>
    </row>
    <row r="34" spans="1:18" x14ac:dyDescent="0.35">
      <c r="C34" s="16">
        <v>8</v>
      </c>
      <c r="D34" s="17">
        <v>0.1</v>
      </c>
      <c r="E34" s="18"/>
      <c r="F34" t="s">
        <v>68</v>
      </c>
      <c r="G34" s="31">
        <f>IF(G20=0,0,IFERROR(G30-G20,""))</f>
        <v>-3.4512795000000018</v>
      </c>
      <c r="H34" s="31">
        <f t="shared" ref="H34:R34" si="10">IF(H20=0,0,IFERROR(H30-H20,""))</f>
        <v>-2.7975079999999988</v>
      </c>
      <c r="I34" s="31">
        <f t="shared" si="10"/>
        <v>-1.9476029999999991</v>
      </c>
      <c r="J34" s="31">
        <f t="shared" si="10"/>
        <v>1.163928499999999</v>
      </c>
      <c r="K34" s="31">
        <f t="shared" si="10"/>
        <v>1.844576</v>
      </c>
      <c r="L34" s="31">
        <f t="shared" si="10"/>
        <v>-2.834601000000001</v>
      </c>
      <c r="M34" s="31">
        <f t="shared" si="10"/>
        <v>-5.2852245</v>
      </c>
      <c r="N34" s="31">
        <f t="shared" si="10"/>
        <v>-3.6896410000000017</v>
      </c>
      <c r="O34" s="31">
        <f t="shared" si="10"/>
        <v>-2.259425499999999</v>
      </c>
      <c r="P34" s="31">
        <f t="shared" si="10"/>
        <v>-3.9711335000000005</v>
      </c>
      <c r="Q34" s="31">
        <f t="shared" si="10"/>
        <v>-4.6435375000000008</v>
      </c>
      <c r="R34" s="31">
        <f t="shared" si="10"/>
        <v>-1.5442859999999996</v>
      </c>
    </row>
    <row r="35" spans="1:18" x14ac:dyDescent="0.35">
      <c r="C35" s="16">
        <v>8.5</v>
      </c>
      <c r="D35" s="17">
        <v>0.105</v>
      </c>
      <c r="E35" s="18"/>
    </row>
    <row r="36" spans="1:18" x14ac:dyDescent="0.35">
      <c r="C36" s="16">
        <v>9</v>
      </c>
      <c r="D36" s="17">
        <v>0.11</v>
      </c>
      <c r="F36" s="11" t="s">
        <v>60</v>
      </c>
      <c r="G36" s="14">
        <f>IFERROR(IF(AND(G33&gt;0,$C$11&lt;=50000),G33*(G31/100)*$C$11/12,IF(AND(G33&gt;0,$C$11&gt;50000),G33*(G31/100)*50000/12+IF(AND(G34&gt;0,$C$11&gt;50000),G34*(G31/100)*($C$11-50000)/12,0),0)),0)</f>
        <v>0</v>
      </c>
      <c r="H36" s="14">
        <f t="shared" ref="H36:R36" si="11">IFERROR(IF(AND(H33&gt;0,$C$11&lt;=50000),H33*(H31/100)*$C$11/12,IF(AND(H33&gt;0,$C$11&gt;50000),H33*(H31/100)*50000/12+IF(AND(H34&gt;0,$C$11&gt;50000),H34*(H31/100)*($C$11-50000)/12,0),0)),0)</f>
        <v>0</v>
      </c>
      <c r="I36" s="14">
        <f t="shared" si="11"/>
        <v>0</v>
      </c>
      <c r="J36" s="14">
        <f t="shared" si="11"/>
        <v>0</v>
      </c>
      <c r="K36" s="14">
        <f t="shared" si="11"/>
        <v>0</v>
      </c>
      <c r="L36" s="14">
        <f t="shared" si="11"/>
        <v>0</v>
      </c>
      <c r="M36" s="14">
        <f t="shared" si="11"/>
        <v>0</v>
      </c>
      <c r="N36" s="14">
        <f t="shared" si="11"/>
        <v>0</v>
      </c>
      <c r="O36" s="14">
        <f t="shared" si="11"/>
        <v>0</v>
      </c>
      <c r="P36" s="14">
        <f t="shared" si="11"/>
        <v>0</v>
      </c>
      <c r="Q36" s="14">
        <f t="shared" si="11"/>
        <v>0</v>
      </c>
      <c r="R36" s="14">
        <f t="shared" si="11"/>
        <v>0</v>
      </c>
    </row>
    <row r="37" spans="1:18" x14ac:dyDescent="0.35">
      <c r="C37" s="16">
        <v>9.5</v>
      </c>
      <c r="D37" s="17">
        <v>0.15</v>
      </c>
      <c r="F37" s="11"/>
    </row>
    <row r="38" spans="1:18" x14ac:dyDescent="0.35">
      <c r="E38" s="1"/>
      <c r="F38" s="48" t="s">
        <v>62</v>
      </c>
      <c r="G38" s="48"/>
      <c r="H38" s="48"/>
      <c r="I38" s="48"/>
      <c r="J38" s="48"/>
      <c r="K38" s="48"/>
      <c r="L38" s="48"/>
      <c r="M38" s="48"/>
      <c r="N38" s="48"/>
      <c r="O38" s="48"/>
      <c r="P38" s="48"/>
      <c r="Q38" s="48"/>
      <c r="R38" s="48"/>
    </row>
    <row r="39" spans="1:18" x14ac:dyDescent="0.35">
      <c r="B39" s="10" t="s">
        <v>56</v>
      </c>
      <c r="C39" s="19" t="s">
        <v>18</v>
      </c>
      <c r="D39" s="15" t="s">
        <v>19</v>
      </c>
      <c r="E39" s="18"/>
      <c r="F39" s="49" t="s">
        <v>61</v>
      </c>
      <c r="G39" s="49"/>
      <c r="H39" s="49"/>
      <c r="I39" s="49"/>
      <c r="J39" s="49"/>
      <c r="K39" s="49"/>
      <c r="L39" s="49"/>
      <c r="M39" s="49"/>
      <c r="N39" s="49"/>
      <c r="O39" s="49"/>
      <c r="P39" s="49"/>
      <c r="Q39" s="49"/>
      <c r="R39" s="49"/>
    </row>
    <row r="40" spans="1:18" x14ac:dyDescent="0.35">
      <c r="C40" s="16">
        <v>4</v>
      </c>
      <c r="D40" s="17">
        <v>0</v>
      </c>
      <c r="E40" s="18"/>
    </row>
    <row r="41" spans="1:18" x14ac:dyDescent="0.35">
      <c r="C41" s="16">
        <v>4.5</v>
      </c>
      <c r="D41" s="41">
        <v>2.5000000000000001E-3</v>
      </c>
      <c r="E41" s="18"/>
      <c r="F41" t="s">
        <v>4</v>
      </c>
      <c r="G41" s="5">
        <f>IFERROR(G$36,0)</f>
        <v>0</v>
      </c>
    </row>
    <row r="42" spans="1:18" x14ac:dyDescent="0.35">
      <c r="C42" s="16">
        <v>5</v>
      </c>
      <c r="D42" s="17">
        <v>5.0000000000000001E-3</v>
      </c>
      <c r="E42" s="18"/>
      <c r="F42" t="s">
        <v>21</v>
      </c>
      <c r="G42" s="5">
        <f>IFERROR(H$36,0)</f>
        <v>0</v>
      </c>
    </row>
    <row r="43" spans="1:18" x14ac:dyDescent="0.35">
      <c r="C43" s="16">
        <v>5.5</v>
      </c>
      <c r="D43" s="17">
        <v>0.1</v>
      </c>
      <c r="E43" s="18"/>
      <c r="F43" t="s">
        <v>22</v>
      </c>
      <c r="G43" s="5">
        <f>IFERROR(I$36,0)</f>
        <v>0</v>
      </c>
    </row>
    <row r="44" spans="1:18" x14ac:dyDescent="0.35">
      <c r="C44" s="16">
        <v>6</v>
      </c>
      <c r="D44" s="17">
        <v>0.31</v>
      </c>
      <c r="E44" s="18"/>
      <c r="F44" t="s">
        <v>23</v>
      </c>
      <c r="G44" s="5">
        <f>IFERROR(J$36,0)</f>
        <v>0</v>
      </c>
    </row>
    <row r="45" spans="1:18" x14ac:dyDescent="0.35">
      <c r="C45" s="16">
        <v>6.5</v>
      </c>
      <c r="D45" s="17">
        <v>0.65</v>
      </c>
      <c r="E45" s="18"/>
      <c r="F45" t="s">
        <v>24</v>
      </c>
      <c r="G45" s="5">
        <f>IFERROR(K$36,0)</f>
        <v>0</v>
      </c>
    </row>
    <row r="46" spans="1:18" x14ac:dyDescent="0.35">
      <c r="C46" s="16">
        <v>7</v>
      </c>
      <c r="D46" s="17">
        <v>1.107</v>
      </c>
      <c r="E46" s="18"/>
      <c r="F46" t="s">
        <v>25</v>
      </c>
      <c r="G46" s="5">
        <f>IFERROR(L$36,0)</f>
        <v>0</v>
      </c>
    </row>
    <row r="47" spans="1:18" x14ac:dyDescent="0.35">
      <c r="A47" s="21">
        <f ca="1">TODAY()</f>
        <v>46232</v>
      </c>
      <c r="C47" s="16">
        <v>7.5</v>
      </c>
      <c r="D47" s="17">
        <v>1.413</v>
      </c>
      <c r="F47" t="s">
        <v>26</v>
      </c>
      <c r="G47" s="5">
        <f>IFERROR(M$36,0)</f>
        <v>0</v>
      </c>
    </row>
    <row r="48" spans="1:18" x14ac:dyDescent="0.35">
      <c r="C48" s="16">
        <v>8</v>
      </c>
      <c r="D48" s="17">
        <v>1.8129999999999999</v>
      </c>
      <c r="F48" t="s">
        <v>27</v>
      </c>
      <c r="G48" s="5">
        <f>IFERROR(N$36,0)</f>
        <v>0</v>
      </c>
    </row>
    <row r="49" spans="6:7" x14ac:dyDescent="0.35">
      <c r="F49" t="s">
        <v>28</v>
      </c>
      <c r="G49" s="5">
        <f>IFERROR(O$36,0)</f>
        <v>0</v>
      </c>
    </row>
    <row r="50" spans="6:7" x14ac:dyDescent="0.35">
      <c r="F50" t="s">
        <v>29</v>
      </c>
      <c r="G50" s="5">
        <f>IFERROR(P$36,0)</f>
        <v>0</v>
      </c>
    </row>
    <row r="51" spans="6:7" x14ac:dyDescent="0.35">
      <c r="F51" t="s">
        <v>30</v>
      </c>
      <c r="G51" s="5">
        <f>IFERROR(Q$36,0)</f>
        <v>0</v>
      </c>
    </row>
    <row r="52" spans="6:7" x14ac:dyDescent="0.35">
      <c r="F52" t="s">
        <v>31</v>
      </c>
      <c r="G52" s="5">
        <f>IFERROR(R$36,0)</f>
        <v>0</v>
      </c>
    </row>
    <row r="54" spans="6:7" x14ac:dyDescent="0.35">
      <c r="F54" s="11" t="s">
        <v>73</v>
      </c>
      <c r="G54" s="14">
        <f>SUM(G41:G52)</f>
        <v>0</v>
      </c>
    </row>
    <row r="55" spans="6:7" x14ac:dyDescent="0.35">
      <c r="F55" s="11"/>
      <c r="G55" s="11"/>
    </row>
    <row r="56" spans="6:7" x14ac:dyDescent="0.35">
      <c r="F56" s="11" t="s">
        <v>45</v>
      </c>
      <c r="G56" s="20">
        <f>C22</f>
        <v>100</v>
      </c>
    </row>
    <row r="57" spans="6:7" x14ac:dyDescent="0.35">
      <c r="F57" s="11" t="s">
        <v>70</v>
      </c>
      <c r="G57" s="13">
        <f>G54-G56</f>
        <v>-100</v>
      </c>
    </row>
    <row r="66" customFormat="1" x14ac:dyDescent="0.35"/>
    <row r="67" customFormat="1" x14ac:dyDescent="0.35"/>
    <row r="68" customFormat="1" x14ac:dyDescent="0.35"/>
    <row r="69" customFormat="1" x14ac:dyDescent="0.35"/>
    <row r="70" customFormat="1" x14ac:dyDescent="0.35"/>
    <row r="71" customFormat="1" x14ac:dyDescent="0.35"/>
  </sheetData>
  <sheetProtection algorithmName="SHA-512" hashValue="8eXpmqR+E0a6hJS6i5mk2eo0i/HNpVEDS93AVZgf3xayoWYBrln3qwS45s0qkcy7Ak+hg6vaIlwgpwYHCMHXIQ==" saltValue="gL8nHCEetYP5Coq03ZNxuQ==" spinCount="100000" sheet="1" objects="1" scenarios="1"/>
  <protectedRanges>
    <protectedRange sqref="G41:G52" name="Range4"/>
    <protectedRange sqref="C17 C13:C15" name="Range2"/>
    <protectedRange sqref="C6:C8" name="Range1"/>
    <protectedRange sqref="S5:S9 G12:R13 G17:R19" name="Range3"/>
    <protectedRange sqref="H6:R10" name="Range3_1"/>
    <protectedRange sqref="G6:G10" name="Range3_2"/>
  </protectedRanges>
  <mergeCells count="8">
    <mergeCell ref="F38:R38"/>
    <mergeCell ref="F39:R39"/>
    <mergeCell ref="B1:E1"/>
    <mergeCell ref="B2:D2"/>
    <mergeCell ref="F2:R2"/>
    <mergeCell ref="F3:R3"/>
    <mergeCell ref="F26:R26"/>
    <mergeCell ref="F27:R27"/>
  </mergeCells>
  <hyperlinks>
    <hyperlink ref="T5" r:id="rId1" xr:uid="{112D2902-1C37-4BA5-9427-77BBB2C56FAA}"/>
    <hyperlink ref="T7" r:id="rId2" xr:uid="{333F3AF1-826A-4BF6-A290-DAE8E07685D7}"/>
    <hyperlink ref="T9" r:id="rId3" xr:uid="{0A0A17D4-94EB-4944-A84D-4A14AADEBC60}"/>
    <hyperlink ref="T8" r:id="rId4" xr:uid="{5D974CFA-798A-49E5-B327-529A7E840953}"/>
    <hyperlink ref="F8" r:id="rId5" xr:uid="{D5373801-24DA-46D1-985E-604A1C14F76C}"/>
    <hyperlink ref="F6" r:id="rId6" xr:uid="{2C932896-5BBD-4791-8DC4-54F6FB91EB46}"/>
    <hyperlink ref="F9" r:id="rId7" xr:uid="{3844008A-5D94-4537-95FA-EE09B81D155D}"/>
    <hyperlink ref="F10" r:id="rId8" xr:uid="{90FF402B-90FF-46DA-8C5A-391724F6EBED}"/>
  </hyperlinks>
  <pageMargins left="0.7" right="0.7" top="0.75" bottom="0.75" header="0.3" footer="0.3"/>
  <drawing r:id="rId9"/>
  <legacyDrawing r:id="rId10"/>
  <mc:AlternateContent xmlns:mc="http://schemas.openxmlformats.org/markup-compatibility/2006">
    <mc:Choice Requires="x14">
      <controls>
        <mc:AlternateContent xmlns:mc="http://schemas.openxmlformats.org/markup-compatibility/2006">
          <mc:Choice Requires="x14">
            <control shapeId="103425" r:id="rId11" name="Button 1">
              <controlPr defaultSize="0" print="0" autoFill="0" autoPict="0" macro="[0]!Print2020">
                <anchor moveWithCells="1" sizeWithCells="1">
                  <from>
                    <xdr:col>10</xdr:col>
                    <xdr:colOff>476250</xdr:colOff>
                    <xdr:row>54</xdr:row>
                    <xdr:rowOff>184150</xdr:rowOff>
                  </from>
                  <to>
                    <xdr:col>11</xdr:col>
                    <xdr:colOff>774700</xdr:colOff>
                    <xdr:row>57</xdr:row>
                    <xdr:rowOff>69850</xdr:rowOff>
                  </to>
                </anchor>
              </controlPr>
            </control>
          </mc:Choice>
        </mc:AlternateContent>
        <mc:AlternateContent xmlns:mc="http://schemas.openxmlformats.org/markup-compatibility/2006">
          <mc:Choice Requires="x14">
            <control shapeId="103426" r:id="rId12" name="Button 2">
              <controlPr defaultSize="0" print="0" autoFill="0" autoPict="0" macro="[0]!Goto2019">
                <anchor moveWithCells="1" sizeWithCells="1">
                  <from>
                    <xdr:col>8</xdr:col>
                    <xdr:colOff>603250</xdr:colOff>
                    <xdr:row>55</xdr:row>
                    <xdr:rowOff>12700</xdr:rowOff>
                  </from>
                  <to>
                    <xdr:col>10</xdr:col>
                    <xdr:colOff>50800</xdr:colOff>
                    <xdr:row>57</xdr:row>
                    <xdr:rowOff>88900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3"/>
  <dimension ref="A1:V71"/>
  <sheetViews>
    <sheetView showGridLines="0" showRowColHeaders="0" workbookViewId="0">
      <selection activeCell="C6" sqref="C6:C8"/>
    </sheetView>
  </sheetViews>
  <sheetFormatPr defaultRowHeight="14.5" x14ac:dyDescent="0.35"/>
  <cols>
    <col min="1" max="1" width="9.7265625" bestFit="1" customWidth="1"/>
    <col min="2" max="2" width="45.81640625" bestFit="1" customWidth="1"/>
    <col min="3" max="3" width="17.453125" customWidth="1"/>
    <col min="5" max="5" width="9.1796875" customWidth="1"/>
    <col min="6" max="6" width="54.453125" customWidth="1"/>
    <col min="7" max="7" width="14.54296875" customWidth="1"/>
    <col min="8" max="18" width="12.7265625" customWidth="1"/>
    <col min="19" max="19" width="5.1796875" customWidth="1"/>
    <col min="20" max="20" width="0" hidden="1" customWidth="1"/>
  </cols>
  <sheetData>
    <row r="1" spans="2:22" x14ac:dyDescent="0.35">
      <c r="B1" s="50" t="s">
        <v>43</v>
      </c>
      <c r="C1" s="45"/>
      <c r="D1" s="45"/>
      <c r="E1" s="45"/>
    </row>
    <row r="2" spans="2:22" x14ac:dyDescent="0.35">
      <c r="B2" s="51" t="s">
        <v>74</v>
      </c>
      <c r="C2" s="51"/>
      <c r="D2" s="51"/>
      <c r="E2" s="1"/>
      <c r="F2" s="48"/>
      <c r="G2" s="48"/>
      <c r="H2" s="48"/>
      <c r="I2" s="48"/>
      <c r="J2" s="48"/>
      <c r="K2" s="48"/>
      <c r="L2" s="48"/>
      <c r="M2" s="48"/>
      <c r="N2" s="48"/>
      <c r="O2" s="48"/>
      <c r="P2" s="48"/>
      <c r="Q2" s="48"/>
      <c r="R2" s="48"/>
    </row>
    <row r="3" spans="2:22" x14ac:dyDescent="0.35">
      <c r="B3" t="s">
        <v>1</v>
      </c>
      <c r="C3" s="2">
        <v>100</v>
      </c>
      <c r="F3" s="49" t="s">
        <v>2</v>
      </c>
      <c r="G3" s="49"/>
      <c r="H3" s="49"/>
      <c r="I3" s="49"/>
      <c r="J3" s="49"/>
      <c r="K3" s="49"/>
      <c r="L3" s="49"/>
      <c r="M3" s="49"/>
      <c r="N3" s="49"/>
      <c r="O3" s="49"/>
      <c r="P3" s="49"/>
      <c r="Q3" s="49"/>
      <c r="R3" s="49"/>
    </row>
    <row r="4" spans="2:22" x14ac:dyDescent="0.35">
      <c r="F4" s="40">
        <v>2019</v>
      </c>
      <c r="G4" s="3" t="s">
        <v>4</v>
      </c>
      <c r="H4" s="3" t="s">
        <v>21</v>
      </c>
      <c r="I4" s="3" t="s">
        <v>22</v>
      </c>
      <c r="J4" s="3" t="s">
        <v>23</v>
      </c>
      <c r="K4" s="3" t="s">
        <v>24</v>
      </c>
      <c r="L4" s="3" t="s">
        <v>25</v>
      </c>
      <c r="M4" s="3" t="s">
        <v>26</v>
      </c>
      <c r="N4" s="3" t="s">
        <v>27</v>
      </c>
      <c r="O4" s="3" t="s">
        <v>28</v>
      </c>
      <c r="P4" s="3" t="s">
        <v>29</v>
      </c>
      <c r="Q4" s="3" t="s">
        <v>30</v>
      </c>
      <c r="R4" s="3" t="s">
        <v>31</v>
      </c>
      <c r="S4" s="1"/>
      <c r="T4" s="27" t="s">
        <v>37</v>
      </c>
      <c r="V4" s="1"/>
    </row>
    <row r="5" spans="2:22" x14ac:dyDescent="0.35">
      <c r="B5" t="s">
        <v>5</v>
      </c>
      <c r="F5" s="27" t="s">
        <v>37</v>
      </c>
      <c r="S5" s="22"/>
      <c r="T5" s="6" t="s">
        <v>7</v>
      </c>
    </row>
    <row r="6" spans="2:22" x14ac:dyDescent="0.35">
      <c r="B6">
        <v>2016</v>
      </c>
      <c r="C6" s="35"/>
      <c r="D6" t="s">
        <v>8</v>
      </c>
      <c r="F6" s="6" t="s">
        <v>47</v>
      </c>
      <c r="G6" s="25">
        <v>16.600000000000001</v>
      </c>
      <c r="H6" s="25">
        <v>16.8</v>
      </c>
      <c r="I6" s="25">
        <v>17.5</v>
      </c>
      <c r="J6" s="25">
        <v>17.7</v>
      </c>
      <c r="K6" s="25">
        <v>18</v>
      </c>
      <c r="L6" s="25">
        <v>18.100000000000001</v>
      </c>
      <c r="M6" s="25">
        <v>18.7</v>
      </c>
      <c r="N6" s="25">
        <v>18.899999999999999</v>
      </c>
      <c r="O6" s="25">
        <v>19.3</v>
      </c>
      <c r="P6" s="25">
        <v>19.899999999999999</v>
      </c>
      <c r="Q6" s="25">
        <v>21</v>
      </c>
      <c r="R6" s="25">
        <v>20.7</v>
      </c>
      <c r="S6" s="22"/>
    </row>
    <row r="7" spans="2:22" x14ac:dyDescent="0.35">
      <c r="B7">
        <v>2017</v>
      </c>
      <c r="C7" s="36"/>
      <c r="D7" t="s">
        <v>8</v>
      </c>
      <c r="F7" t="s">
        <v>9</v>
      </c>
      <c r="G7" s="39"/>
      <c r="H7" s="39"/>
      <c r="I7" s="39"/>
      <c r="J7" s="39"/>
      <c r="K7" s="39"/>
      <c r="L7" s="39"/>
      <c r="M7" s="39"/>
      <c r="N7" s="39"/>
      <c r="O7" s="39"/>
      <c r="P7" s="39"/>
      <c r="Q7" s="39"/>
      <c r="R7" s="39"/>
      <c r="S7" s="22"/>
      <c r="T7" s="6" t="s">
        <v>7</v>
      </c>
    </row>
    <row r="8" spans="2:22" x14ac:dyDescent="0.35">
      <c r="B8">
        <v>2018</v>
      </c>
      <c r="C8" s="36"/>
      <c r="D8" t="s">
        <v>8</v>
      </c>
      <c r="F8" s="6" t="s">
        <v>48</v>
      </c>
      <c r="G8" s="25">
        <v>3.56</v>
      </c>
      <c r="H8" s="25">
        <v>3.6</v>
      </c>
      <c r="I8" s="25">
        <v>3.61</v>
      </c>
      <c r="J8" s="25">
        <v>3.52</v>
      </c>
      <c r="K8" s="25">
        <v>3.63</v>
      </c>
      <c r="L8" s="25">
        <v>3.98</v>
      </c>
      <c r="M8" s="25">
        <v>4.16</v>
      </c>
      <c r="N8" s="25">
        <v>3.93</v>
      </c>
      <c r="O8" s="25">
        <v>3.8</v>
      </c>
      <c r="P8" s="25">
        <v>3.84</v>
      </c>
      <c r="Q8" s="25">
        <v>3.68</v>
      </c>
      <c r="R8" s="25">
        <v>3.71</v>
      </c>
      <c r="S8" s="22"/>
      <c r="T8" s="26" t="s">
        <v>36</v>
      </c>
    </row>
    <row r="9" spans="2:22" x14ac:dyDescent="0.35">
      <c r="C9" s="7"/>
      <c r="F9" s="6" t="s">
        <v>49</v>
      </c>
      <c r="G9" s="25">
        <v>314.92</v>
      </c>
      <c r="H9" s="25">
        <v>306.83</v>
      </c>
      <c r="I9" s="25">
        <v>306.38</v>
      </c>
      <c r="J9" s="25">
        <v>304.26</v>
      </c>
      <c r="K9" s="25">
        <v>297.52</v>
      </c>
      <c r="L9" s="25">
        <v>324.75</v>
      </c>
      <c r="M9" s="25">
        <v>310.77</v>
      </c>
      <c r="N9" s="25">
        <v>296.42</v>
      </c>
      <c r="O9" s="25">
        <v>295.57</v>
      </c>
      <c r="P9" s="25">
        <v>309.48</v>
      </c>
      <c r="Q9" s="25">
        <v>303.13</v>
      </c>
      <c r="R9" s="25">
        <v>299.58999999999997</v>
      </c>
      <c r="S9" s="22"/>
      <c r="T9" s="6" t="s">
        <v>7</v>
      </c>
    </row>
    <row r="10" spans="2:22" x14ac:dyDescent="0.35">
      <c r="B10" t="s">
        <v>10</v>
      </c>
      <c r="C10" s="7">
        <f>MAX(C6:C8)</f>
        <v>0</v>
      </c>
      <c r="D10" t="s">
        <v>8</v>
      </c>
      <c r="F10" s="6" t="s">
        <v>50</v>
      </c>
      <c r="G10" s="25">
        <v>201</v>
      </c>
      <c r="H10" s="25">
        <v>202.5</v>
      </c>
      <c r="I10" s="25">
        <v>198.5</v>
      </c>
      <c r="J10" s="25">
        <v>209</v>
      </c>
      <c r="K10" s="25">
        <v>213</v>
      </c>
      <c r="L10" s="25">
        <v>205</v>
      </c>
      <c r="M10" s="25">
        <v>196</v>
      </c>
      <c r="N10" s="25">
        <v>193.5</v>
      </c>
      <c r="O10" s="25">
        <v>192.5</v>
      </c>
      <c r="P10" s="25">
        <v>192</v>
      </c>
      <c r="Q10" s="25">
        <v>191</v>
      </c>
      <c r="R10" s="25">
        <v>187.5</v>
      </c>
    </row>
    <row r="11" spans="2:22" x14ac:dyDescent="0.35">
      <c r="C11" s="7">
        <f>C10/100</f>
        <v>0</v>
      </c>
      <c r="D11" t="s">
        <v>11</v>
      </c>
      <c r="F11" t="s">
        <v>3</v>
      </c>
      <c r="G11" s="5">
        <f t="shared" ref="G11:R11" si="0">IFERROR((G6),"")</f>
        <v>16.600000000000001</v>
      </c>
      <c r="H11" s="5">
        <f t="shared" si="0"/>
        <v>16.8</v>
      </c>
      <c r="I11" s="5">
        <f t="shared" si="0"/>
        <v>17.5</v>
      </c>
      <c r="J11" s="5">
        <f t="shared" si="0"/>
        <v>17.7</v>
      </c>
      <c r="K11" s="5">
        <f t="shared" si="0"/>
        <v>18</v>
      </c>
      <c r="L11" s="5">
        <f t="shared" si="0"/>
        <v>18.100000000000001</v>
      </c>
      <c r="M11" s="5">
        <f t="shared" si="0"/>
        <v>18.7</v>
      </c>
      <c r="N11" s="5">
        <f t="shared" si="0"/>
        <v>18.899999999999999</v>
      </c>
      <c r="O11" s="5">
        <f t="shared" si="0"/>
        <v>19.3</v>
      </c>
      <c r="P11" s="5">
        <f t="shared" si="0"/>
        <v>19.899999999999999</v>
      </c>
      <c r="Q11" s="5">
        <f t="shared" si="0"/>
        <v>21</v>
      </c>
      <c r="R11" s="5">
        <f t="shared" si="0"/>
        <v>20.7</v>
      </c>
    </row>
    <row r="12" spans="2:22" x14ac:dyDescent="0.35">
      <c r="G12" s="5"/>
      <c r="H12" s="5"/>
      <c r="I12" s="5"/>
      <c r="J12" s="5"/>
      <c r="K12" s="5"/>
      <c r="L12" s="5"/>
      <c r="M12" s="5"/>
      <c r="N12" s="5"/>
      <c r="O12" s="5"/>
      <c r="P12" s="5"/>
      <c r="Q12" s="5"/>
      <c r="R12" s="5"/>
    </row>
    <row r="13" spans="2:22" x14ac:dyDescent="0.35">
      <c r="B13" t="s">
        <v>65</v>
      </c>
      <c r="C13" s="37">
        <v>9.5</v>
      </c>
      <c r="D13" s="4" t="s">
        <v>6</v>
      </c>
      <c r="F13" t="s">
        <v>9</v>
      </c>
      <c r="G13" s="5"/>
      <c r="H13" s="5"/>
      <c r="I13" s="5"/>
      <c r="J13" s="5"/>
      <c r="K13" s="5"/>
      <c r="L13" s="5"/>
      <c r="M13" s="5"/>
      <c r="N13" s="5"/>
      <c r="O13" s="5"/>
      <c r="P13" s="5"/>
      <c r="Q13" s="5"/>
      <c r="R13" s="5"/>
    </row>
    <row r="14" spans="2:22" x14ac:dyDescent="0.35">
      <c r="B14" t="s">
        <v>66</v>
      </c>
      <c r="C14" s="37">
        <v>7</v>
      </c>
      <c r="D14" s="4" t="s">
        <v>6</v>
      </c>
      <c r="E14" s="4"/>
      <c r="F14" t="s">
        <v>34</v>
      </c>
      <c r="G14" s="22">
        <f t="shared" ref="G14:R14" si="1">IFERROR((G8)*1.0728,"")</f>
        <v>3.8191679999999999</v>
      </c>
      <c r="H14" s="22">
        <f t="shared" si="1"/>
        <v>3.8620800000000002</v>
      </c>
      <c r="I14" s="22">
        <f t="shared" si="1"/>
        <v>3.8728079999999996</v>
      </c>
      <c r="J14" s="22">
        <f t="shared" si="1"/>
        <v>3.7762560000000001</v>
      </c>
      <c r="K14" s="22">
        <f t="shared" si="1"/>
        <v>3.8942639999999997</v>
      </c>
      <c r="L14" s="22">
        <f t="shared" si="1"/>
        <v>4.2697440000000002</v>
      </c>
      <c r="M14" s="22">
        <f t="shared" si="1"/>
        <v>4.4628480000000001</v>
      </c>
      <c r="N14" s="22">
        <f t="shared" si="1"/>
        <v>4.2161040000000005</v>
      </c>
      <c r="O14" s="22">
        <f t="shared" si="1"/>
        <v>4.0766399999999994</v>
      </c>
      <c r="P14" s="22">
        <f t="shared" si="1"/>
        <v>4.1195519999999997</v>
      </c>
      <c r="Q14" s="22">
        <f t="shared" si="1"/>
        <v>3.9479040000000003</v>
      </c>
      <c r="R14" s="22">
        <f t="shared" si="1"/>
        <v>3.9800879999999998</v>
      </c>
    </row>
    <row r="15" spans="2:22" x14ac:dyDescent="0.35">
      <c r="B15" t="s">
        <v>14</v>
      </c>
      <c r="C15" s="38">
        <v>95</v>
      </c>
      <c r="D15" s="4" t="s">
        <v>15</v>
      </c>
      <c r="F15" t="s">
        <v>33</v>
      </c>
      <c r="G15" s="22">
        <f t="shared" ref="G15:R15" si="2">IFERROR((G9)*0.00735,"")</f>
        <v>2.3146620000000002</v>
      </c>
      <c r="H15" s="22">
        <f t="shared" si="2"/>
        <v>2.2552004999999999</v>
      </c>
      <c r="I15" s="22">
        <f t="shared" si="2"/>
        <v>2.2518929999999999</v>
      </c>
      <c r="J15" s="22">
        <f t="shared" si="2"/>
        <v>2.2363109999999997</v>
      </c>
      <c r="K15" s="22">
        <f t="shared" si="2"/>
        <v>2.1867719999999999</v>
      </c>
      <c r="L15" s="22">
        <f t="shared" si="2"/>
        <v>2.3869124999999998</v>
      </c>
      <c r="M15" s="22">
        <f t="shared" si="2"/>
        <v>2.2841594999999999</v>
      </c>
      <c r="N15" s="22">
        <f t="shared" si="2"/>
        <v>2.178687</v>
      </c>
      <c r="O15" s="22">
        <f t="shared" si="2"/>
        <v>2.1724394999999999</v>
      </c>
      <c r="P15" s="22">
        <f t="shared" si="2"/>
        <v>2.2746780000000002</v>
      </c>
      <c r="Q15" s="22">
        <f t="shared" si="2"/>
        <v>2.2280055000000001</v>
      </c>
      <c r="R15" s="22">
        <f t="shared" si="2"/>
        <v>2.2019864999999998</v>
      </c>
    </row>
    <row r="16" spans="2:22" x14ac:dyDescent="0.35">
      <c r="E16" s="4"/>
      <c r="F16" t="s">
        <v>32</v>
      </c>
      <c r="G16" s="23">
        <f t="shared" ref="G16:R16" si="3">IFERROR((G10)*0.0137,"")</f>
        <v>2.7537000000000003</v>
      </c>
      <c r="H16" s="23">
        <f t="shared" si="3"/>
        <v>2.7742499999999999</v>
      </c>
      <c r="I16" s="23">
        <f t="shared" si="3"/>
        <v>2.7194500000000001</v>
      </c>
      <c r="J16" s="23">
        <f t="shared" si="3"/>
        <v>2.8633000000000002</v>
      </c>
      <c r="K16" s="23">
        <f t="shared" si="3"/>
        <v>2.9180999999999999</v>
      </c>
      <c r="L16" s="23">
        <f t="shared" si="3"/>
        <v>2.8085</v>
      </c>
      <c r="M16" s="23">
        <f t="shared" si="3"/>
        <v>2.6852</v>
      </c>
      <c r="N16" s="23">
        <f t="shared" si="3"/>
        <v>2.6509499999999999</v>
      </c>
      <c r="O16" s="23">
        <f t="shared" si="3"/>
        <v>2.6372499999999999</v>
      </c>
      <c r="P16" s="23">
        <f t="shared" si="3"/>
        <v>2.6303999999999998</v>
      </c>
      <c r="Q16" s="23">
        <f t="shared" si="3"/>
        <v>2.6167000000000002</v>
      </c>
      <c r="R16" s="23">
        <f t="shared" si="3"/>
        <v>2.5687500000000001</v>
      </c>
    </row>
    <row r="17" spans="2:18" x14ac:dyDescent="0.35">
      <c r="B17" t="s">
        <v>59</v>
      </c>
      <c r="C17" s="38"/>
      <c r="D17" s="4" t="s">
        <v>15</v>
      </c>
      <c r="G17" s="5"/>
      <c r="H17" s="5"/>
      <c r="I17" s="5"/>
      <c r="J17" s="5"/>
      <c r="K17" s="5"/>
      <c r="L17" s="5"/>
      <c r="M17" s="5"/>
      <c r="N17" s="5"/>
      <c r="O17" s="5"/>
      <c r="P17" s="5"/>
      <c r="Q17" s="5"/>
      <c r="R17" s="5"/>
    </row>
    <row r="18" spans="2:18" x14ac:dyDescent="0.35">
      <c r="B18" t="s">
        <v>57</v>
      </c>
      <c r="C18" s="9">
        <f>VLOOKUP(C$13,C26:D37,2)*((100-C17)/100)</f>
        <v>0.15</v>
      </c>
      <c r="D18" s="4" t="s">
        <v>6</v>
      </c>
      <c r="F18" t="s">
        <v>35</v>
      </c>
      <c r="G18" s="23">
        <f t="shared" ref="G18:R18" si="4">IFERROR(SUM(G14:G16),"")</f>
        <v>8.8875299999999999</v>
      </c>
      <c r="H18" s="23">
        <f t="shared" si="4"/>
        <v>8.8915305</v>
      </c>
      <c r="I18" s="23">
        <f t="shared" si="4"/>
        <v>8.8441510000000001</v>
      </c>
      <c r="J18" s="23">
        <f t="shared" si="4"/>
        <v>8.8758669999999995</v>
      </c>
      <c r="K18" s="23">
        <f t="shared" si="4"/>
        <v>8.999136</v>
      </c>
      <c r="L18" s="23">
        <f t="shared" si="4"/>
        <v>9.4651565000000009</v>
      </c>
      <c r="M18" s="23">
        <f t="shared" si="4"/>
        <v>9.4322075000000005</v>
      </c>
      <c r="N18" s="23">
        <f t="shared" si="4"/>
        <v>9.0457409999999996</v>
      </c>
      <c r="O18" s="23">
        <f t="shared" si="4"/>
        <v>8.8863294999999987</v>
      </c>
      <c r="P18" s="23">
        <f t="shared" si="4"/>
        <v>9.0246300000000002</v>
      </c>
      <c r="Q18" s="23">
        <f t="shared" si="4"/>
        <v>8.7926095000000011</v>
      </c>
      <c r="R18" s="23">
        <f t="shared" si="4"/>
        <v>8.7508245000000002</v>
      </c>
    </row>
    <row r="19" spans="2:18" x14ac:dyDescent="0.35">
      <c r="B19" s="10" t="s">
        <v>58</v>
      </c>
      <c r="C19" s="9">
        <f>VLOOKUP(C$14,C40:D48,2)*((100-C17)/100)</f>
        <v>1.107</v>
      </c>
      <c r="D19" s="4" t="s">
        <v>6</v>
      </c>
      <c r="G19" s="5"/>
      <c r="H19" s="5"/>
      <c r="I19" s="5"/>
      <c r="J19" s="5"/>
      <c r="K19" s="5"/>
      <c r="L19" s="5"/>
      <c r="M19" s="5"/>
      <c r="N19" s="5"/>
      <c r="O19" s="5"/>
      <c r="P19" s="5"/>
      <c r="Q19" s="5"/>
      <c r="R19" s="5"/>
    </row>
    <row r="20" spans="2:18" x14ac:dyDescent="0.35">
      <c r="F20" t="s">
        <v>13</v>
      </c>
      <c r="G20" s="8">
        <f t="shared" ref="G20:R20" si="5">IFERROR(G11-G18,"")</f>
        <v>7.7124700000000015</v>
      </c>
      <c r="H20" s="8">
        <f t="shared" si="5"/>
        <v>7.9084695000000007</v>
      </c>
      <c r="I20" s="8">
        <f t="shared" si="5"/>
        <v>8.6558489999999999</v>
      </c>
      <c r="J20" s="8">
        <f t="shared" si="5"/>
        <v>8.8241329999999998</v>
      </c>
      <c r="K20" s="8">
        <f t="shared" si="5"/>
        <v>9.000864</v>
      </c>
      <c r="L20" s="8">
        <f t="shared" si="5"/>
        <v>8.6348435000000006</v>
      </c>
      <c r="M20" s="8">
        <f t="shared" si="5"/>
        <v>9.2677924999999988</v>
      </c>
      <c r="N20" s="8">
        <f t="shared" si="5"/>
        <v>9.854258999999999</v>
      </c>
      <c r="O20" s="8">
        <f t="shared" si="5"/>
        <v>10.413670500000002</v>
      </c>
      <c r="P20" s="8">
        <f t="shared" si="5"/>
        <v>10.875369999999998</v>
      </c>
      <c r="Q20" s="8">
        <f t="shared" si="5"/>
        <v>12.207390499999999</v>
      </c>
      <c r="R20" s="8">
        <f t="shared" si="5"/>
        <v>11.949175499999999</v>
      </c>
    </row>
    <row r="21" spans="2:18" x14ac:dyDescent="0.35">
      <c r="B21" s="11" t="s">
        <v>71</v>
      </c>
      <c r="C21" s="12">
        <f>IF(C10&lt;5000001,C11*(C15/100)*C18,50000*(C15/100)*C18+(C11-50000)*(C15/100)*C19)</f>
        <v>0</v>
      </c>
      <c r="D21" s="4"/>
    </row>
    <row r="22" spans="2:18" x14ac:dyDescent="0.35">
      <c r="B22" s="11" t="s">
        <v>72</v>
      </c>
      <c r="C22" s="13">
        <f>C3+C21</f>
        <v>100</v>
      </c>
    </row>
    <row r="25" spans="2:18" x14ac:dyDescent="0.35">
      <c r="B25" t="s">
        <v>55</v>
      </c>
      <c r="C25" s="15" t="s">
        <v>18</v>
      </c>
      <c r="D25" s="15" t="s">
        <v>19</v>
      </c>
    </row>
    <row r="26" spans="2:18" x14ac:dyDescent="0.35">
      <c r="C26" s="16">
        <v>4</v>
      </c>
      <c r="D26" s="17">
        <v>0</v>
      </c>
      <c r="F26" s="48"/>
      <c r="G26" s="48"/>
      <c r="H26" s="48"/>
      <c r="I26" s="48"/>
      <c r="J26" s="48"/>
      <c r="K26" s="48"/>
      <c r="L26" s="48"/>
      <c r="M26" s="48"/>
      <c r="N26" s="48"/>
      <c r="O26" s="48"/>
      <c r="P26" s="48"/>
      <c r="Q26" s="48"/>
      <c r="R26" s="48"/>
    </row>
    <row r="27" spans="2:18" x14ac:dyDescent="0.35">
      <c r="C27" s="16">
        <v>4.5</v>
      </c>
      <c r="D27" s="41">
        <v>2.5000000000000001E-3</v>
      </c>
      <c r="E27" s="1"/>
      <c r="F27" s="49" t="s">
        <v>63</v>
      </c>
      <c r="G27" s="49"/>
      <c r="H27" s="49"/>
      <c r="I27" s="49"/>
      <c r="J27" s="49"/>
      <c r="K27" s="49"/>
      <c r="L27" s="49"/>
      <c r="M27" s="49"/>
      <c r="N27" s="49"/>
      <c r="O27" s="49"/>
      <c r="P27" s="49"/>
      <c r="Q27" s="49"/>
      <c r="R27" s="49"/>
    </row>
    <row r="28" spans="2:18" x14ac:dyDescent="0.35">
      <c r="C28" s="16">
        <v>5</v>
      </c>
      <c r="D28" s="17">
        <v>5.0000000000000001E-3</v>
      </c>
      <c r="E28" s="18"/>
    </row>
    <row r="29" spans="2:18" x14ac:dyDescent="0.35">
      <c r="C29" s="16">
        <v>5.5</v>
      </c>
      <c r="D29" s="17">
        <v>0.03</v>
      </c>
      <c r="E29" s="18"/>
      <c r="F29" t="s">
        <v>65</v>
      </c>
      <c r="G29" s="8">
        <f t="shared" ref="G29:R29" si="6">$C$13</f>
        <v>9.5</v>
      </c>
      <c r="H29" s="8">
        <f t="shared" si="6"/>
        <v>9.5</v>
      </c>
      <c r="I29" s="8">
        <f t="shared" si="6"/>
        <v>9.5</v>
      </c>
      <c r="J29" s="8">
        <f t="shared" si="6"/>
        <v>9.5</v>
      </c>
      <c r="K29" s="8">
        <f t="shared" si="6"/>
        <v>9.5</v>
      </c>
      <c r="L29" s="8">
        <f t="shared" si="6"/>
        <v>9.5</v>
      </c>
      <c r="M29" s="8">
        <f t="shared" si="6"/>
        <v>9.5</v>
      </c>
      <c r="N29" s="8">
        <f t="shared" si="6"/>
        <v>9.5</v>
      </c>
      <c r="O29" s="8">
        <f t="shared" si="6"/>
        <v>9.5</v>
      </c>
      <c r="P29" s="8">
        <f t="shared" si="6"/>
        <v>9.5</v>
      </c>
      <c r="Q29" s="8">
        <f t="shared" si="6"/>
        <v>9.5</v>
      </c>
      <c r="R29" s="8">
        <f t="shared" si="6"/>
        <v>9.5</v>
      </c>
    </row>
    <row r="30" spans="2:18" x14ac:dyDescent="0.35">
      <c r="C30" s="16">
        <v>6</v>
      </c>
      <c r="D30" s="17">
        <v>0.05</v>
      </c>
      <c r="E30" s="18"/>
      <c r="F30" t="s">
        <v>66</v>
      </c>
      <c r="G30" s="8">
        <f>$C$14</f>
        <v>7</v>
      </c>
      <c r="H30" s="8">
        <f t="shared" ref="H30:R30" si="7">$C$14</f>
        <v>7</v>
      </c>
      <c r="I30" s="8">
        <f t="shared" si="7"/>
        <v>7</v>
      </c>
      <c r="J30" s="8">
        <f t="shared" si="7"/>
        <v>7</v>
      </c>
      <c r="K30" s="8">
        <f t="shared" si="7"/>
        <v>7</v>
      </c>
      <c r="L30" s="8">
        <f t="shared" si="7"/>
        <v>7</v>
      </c>
      <c r="M30" s="8">
        <f t="shared" si="7"/>
        <v>7</v>
      </c>
      <c r="N30" s="8">
        <f t="shared" si="7"/>
        <v>7</v>
      </c>
      <c r="O30" s="8">
        <f t="shared" si="7"/>
        <v>7</v>
      </c>
      <c r="P30" s="8">
        <f t="shared" si="7"/>
        <v>7</v>
      </c>
      <c r="Q30" s="8">
        <f t="shared" si="7"/>
        <v>7</v>
      </c>
      <c r="R30" s="8">
        <f t="shared" si="7"/>
        <v>7</v>
      </c>
    </row>
    <row r="31" spans="2:18" x14ac:dyDescent="0.35">
      <c r="C31" s="16">
        <v>6.5</v>
      </c>
      <c r="D31" s="17">
        <v>7.0000000000000007E-2</v>
      </c>
      <c r="E31" s="18"/>
      <c r="F31" t="s">
        <v>14</v>
      </c>
      <c r="G31">
        <f t="shared" ref="G31:R31" si="8">$C$15</f>
        <v>95</v>
      </c>
      <c r="H31">
        <f t="shared" si="8"/>
        <v>95</v>
      </c>
      <c r="I31">
        <f t="shared" si="8"/>
        <v>95</v>
      </c>
      <c r="J31">
        <f t="shared" si="8"/>
        <v>95</v>
      </c>
      <c r="K31">
        <f t="shared" si="8"/>
        <v>95</v>
      </c>
      <c r="L31">
        <f t="shared" si="8"/>
        <v>95</v>
      </c>
      <c r="M31">
        <f t="shared" si="8"/>
        <v>95</v>
      </c>
      <c r="N31">
        <f t="shared" si="8"/>
        <v>95</v>
      </c>
      <c r="O31">
        <f t="shared" si="8"/>
        <v>95</v>
      </c>
      <c r="P31">
        <f t="shared" si="8"/>
        <v>95</v>
      </c>
      <c r="Q31">
        <f t="shared" si="8"/>
        <v>95</v>
      </c>
      <c r="R31">
        <f t="shared" si="8"/>
        <v>95</v>
      </c>
    </row>
    <row r="32" spans="2:18" x14ac:dyDescent="0.35">
      <c r="C32" s="16">
        <v>7</v>
      </c>
      <c r="D32" s="17">
        <v>0.08</v>
      </c>
      <c r="E32" s="18"/>
    </row>
    <row r="33" spans="1:18" x14ac:dyDescent="0.35">
      <c r="C33" s="16">
        <v>7.5</v>
      </c>
      <c r="D33" s="17">
        <v>0.09</v>
      </c>
      <c r="E33" s="18"/>
      <c r="F33" t="s">
        <v>67</v>
      </c>
      <c r="G33" s="8">
        <f t="shared" ref="G33:R33" si="9">IF(G20=0,0,IFERROR(G29-G20,""))</f>
        <v>1.7875299999999985</v>
      </c>
      <c r="H33" s="8">
        <f t="shared" si="9"/>
        <v>1.5915304999999993</v>
      </c>
      <c r="I33" s="8">
        <f t="shared" si="9"/>
        <v>0.8441510000000001</v>
      </c>
      <c r="J33" s="8">
        <f t="shared" si="9"/>
        <v>0.67586700000000022</v>
      </c>
      <c r="K33" s="8">
        <f t="shared" si="9"/>
        <v>0.49913600000000002</v>
      </c>
      <c r="L33" s="8">
        <f t="shared" si="9"/>
        <v>0.86515649999999944</v>
      </c>
      <c r="M33" s="8">
        <f t="shared" si="9"/>
        <v>0.23220750000000123</v>
      </c>
      <c r="N33" s="8">
        <f t="shared" si="9"/>
        <v>-0.35425899999999899</v>
      </c>
      <c r="O33" s="8">
        <f t="shared" si="9"/>
        <v>-0.91367050000000205</v>
      </c>
      <c r="P33" s="8">
        <f t="shared" si="9"/>
        <v>-1.3753699999999984</v>
      </c>
      <c r="Q33" s="8">
        <f t="shared" si="9"/>
        <v>-2.7073904999999989</v>
      </c>
      <c r="R33" s="8">
        <f t="shared" si="9"/>
        <v>-2.4491754999999991</v>
      </c>
    </row>
    <row r="34" spans="1:18" x14ac:dyDescent="0.35">
      <c r="C34" s="16">
        <v>8</v>
      </c>
      <c r="D34" s="17">
        <v>0.1</v>
      </c>
      <c r="E34" s="18"/>
      <c r="F34" t="s">
        <v>68</v>
      </c>
      <c r="G34" s="31">
        <f>IF(G20=0,0,IFERROR(G30-G20,""))</f>
        <v>-0.71247000000000149</v>
      </c>
      <c r="H34" s="31">
        <f t="shared" ref="H34:R34" si="10">IF(H20=0,0,IFERROR(H30-H20,""))</f>
        <v>-0.90846950000000071</v>
      </c>
      <c r="I34" s="31">
        <f t="shared" si="10"/>
        <v>-1.6558489999999999</v>
      </c>
      <c r="J34" s="31">
        <f t="shared" si="10"/>
        <v>-1.8241329999999998</v>
      </c>
      <c r="K34" s="31">
        <f t="shared" si="10"/>
        <v>-2.000864</v>
      </c>
      <c r="L34" s="31">
        <f t="shared" si="10"/>
        <v>-1.6348435000000006</v>
      </c>
      <c r="M34" s="31">
        <f t="shared" si="10"/>
        <v>-2.2677924999999988</v>
      </c>
      <c r="N34" s="31">
        <f t="shared" si="10"/>
        <v>-2.854258999999999</v>
      </c>
      <c r="O34" s="31">
        <f t="shared" si="10"/>
        <v>-3.4136705000000021</v>
      </c>
      <c r="P34" s="31">
        <f t="shared" si="10"/>
        <v>-3.8753699999999984</v>
      </c>
      <c r="Q34" s="31">
        <f t="shared" si="10"/>
        <v>-5.2073904999999989</v>
      </c>
      <c r="R34" s="31">
        <f t="shared" si="10"/>
        <v>-4.9491754999999991</v>
      </c>
    </row>
    <row r="35" spans="1:18" x14ac:dyDescent="0.35">
      <c r="C35" s="16">
        <v>8.5</v>
      </c>
      <c r="D35" s="17">
        <v>0.105</v>
      </c>
      <c r="E35" s="18"/>
    </row>
    <row r="36" spans="1:18" x14ac:dyDescent="0.35">
      <c r="C36" s="16">
        <v>9</v>
      </c>
      <c r="D36" s="17">
        <v>0.11</v>
      </c>
      <c r="F36" s="11" t="s">
        <v>60</v>
      </c>
      <c r="G36" s="14">
        <f>IFERROR(IF(AND(G33&gt;0,$C$11&lt;=50000),G33*(G31/100)*$C$11/12,IF(AND(G33&gt;0,$C$11&gt;50000),G33*(G31/100)*50000/12+IF(AND(G34&gt;0,$C$11&gt;50000),G34*(G31/100)*($C$11-50000)/12,0),0)),0)</f>
        <v>0</v>
      </c>
      <c r="H36" s="14">
        <f t="shared" ref="H36:R36" si="11">IFERROR(IF(AND(H33&gt;0,$C$11&lt;=50000),H33*(H31/100)*$C$11/12,IF(AND(H33&gt;0,$C$11&gt;50000),H33*(H31/100)*50000/12+IF(AND(H34&gt;0,$C$11&gt;50000),H34*(H31/100)*($C$11-50000)/12,0),0)),0)</f>
        <v>0</v>
      </c>
      <c r="I36" s="14">
        <f t="shared" si="11"/>
        <v>0</v>
      </c>
      <c r="J36" s="14">
        <f t="shared" si="11"/>
        <v>0</v>
      </c>
      <c r="K36" s="14">
        <f t="shared" si="11"/>
        <v>0</v>
      </c>
      <c r="L36" s="14">
        <f t="shared" si="11"/>
        <v>0</v>
      </c>
      <c r="M36" s="14">
        <f t="shared" si="11"/>
        <v>0</v>
      </c>
      <c r="N36" s="14">
        <f t="shared" si="11"/>
        <v>0</v>
      </c>
      <c r="O36" s="14">
        <f t="shared" si="11"/>
        <v>0</v>
      </c>
      <c r="P36" s="14">
        <f t="shared" si="11"/>
        <v>0</v>
      </c>
      <c r="Q36" s="14">
        <f t="shared" si="11"/>
        <v>0</v>
      </c>
      <c r="R36" s="14">
        <f t="shared" si="11"/>
        <v>0</v>
      </c>
    </row>
    <row r="37" spans="1:18" x14ac:dyDescent="0.35">
      <c r="C37" s="16">
        <v>9.5</v>
      </c>
      <c r="D37" s="17">
        <v>0.15</v>
      </c>
      <c r="F37" s="11"/>
    </row>
    <row r="38" spans="1:18" x14ac:dyDescent="0.35">
      <c r="E38" s="1"/>
      <c r="F38" s="48" t="s">
        <v>62</v>
      </c>
      <c r="G38" s="48"/>
      <c r="H38" s="48"/>
      <c r="I38" s="48"/>
      <c r="J38" s="48"/>
      <c r="K38" s="48"/>
      <c r="L38" s="48"/>
      <c r="M38" s="48"/>
      <c r="N38" s="48"/>
      <c r="O38" s="48"/>
      <c r="P38" s="48"/>
      <c r="Q38" s="48"/>
      <c r="R38" s="48"/>
    </row>
    <row r="39" spans="1:18" x14ac:dyDescent="0.35">
      <c r="B39" s="10" t="s">
        <v>56</v>
      </c>
      <c r="C39" s="19" t="s">
        <v>18</v>
      </c>
      <c r="D39" s="15" t="s">
        <v>19</v>
      </c>
      <c r="E39" s="18"/>
      <c r="F39" s="49" t="s">
        <v>61</v>
      </c>
      <c r="G39" s="49"/>
      <c r="H39" s="49"/>
      <c r="I39" s="49"/>
      <c r="J39" s="49"/>
      <c r="K39" s="49"/>
      <c r="L39" s="49"/>
      <c r="M39" s="49"/>
      <c r="N39" s="49"/>
      <c r="O39" s="49"/>
      <c r="P39" s="49"/>
      <c r="Q39" s="49"/>
      <c r="R39" s="49"/>
    </row>
    <row r="40" spans="1:18" x14ac:dyDescent="0.35">
      <c r="C40" s="16">
        <v>4</v>
      </c>
      <c r="D40" s="17">
        <v>0</v>
      </c>
      <c r="E40" s="18"/>
    </row>
    <row r="41" spans="1:18" x14ac:dyDescent="0.35">
      <c r="C41" s="16">
        <v>4.5</v>
      </c>
      <c r="D41" s="41">
        <v>2.5000000000000001E-3</v>
      </c>
      <c r="E41" s="18"/>
      <c r="F41" t="s">
        <v>4</v>
      </c>
      <c r="G41" s="5">
        <f>IFERROR(G$36,0)</f>
        <v>0</v>
      </c>
    </row>
    <row r="42" spans="1:18" x14ac:dyDescent="0.35">
      <c r="C42" s="16">
        <v>5</v>
      </c>
      <c r="D42" s="17">
        <v>5.0000000000000001E-3</v>
      </c>
      <c r="E42" s="18"/>
      <c r="F42" t="s">
        <v>21</v>
      </c>
      <c r="G42" s="5">
        <f>IFERROR(H$36,0)</f>
        <v>0</v>
      </c>
    </row>
    <row r="43" spans="1:18" x14ac:dyDescent="0.35">
      <c r="C43" s="16">
        <v>5.5</v>
      </c>
      <c r="D43" s="17">
        <v>0.1</v>
      </c>
      <c r="E43" s="18"/>
      <c r="F43" t="s">
        <v>22</v>
      </c>
      <c r="G43" s="5">
        <f>IFERROR(I$36,0)</f>
        <v>0</v>
      </c>
    </row>
    <row r="44" spans="1:18" x14ac:dyDescent="0.35">
      <c r="C44" s="16">
        <v>6</v>
      </c>
      <c r="D44" s="17">
        <v>0.31</v>
      </c>
      <c r="E44" s="18"/>
      <c r="F44" t="s">
        <v>23</v>
      </c>
      <c r="G44" s="5">
        <f>IFERROR(J$36,0)</f>
        <v>0</v>
      </c>
    </row>
    <row r="45" spans="1:18" x14ac:dyDescent="0.35">
      <c r="C45" s="16">
        <v>6.5</v>
      </c>
      <c r="D45" s="17">
        <v>0.65</v>
      </c>
      <c r="E45" s="18"/>
      <c r="F45" t="s">
        <v>24</v>
      </c>
      <c r="G45" s="5">
        <f>IFERROR(K$36,0)</f>
        <v>0</v>
      </c>
    </row>
    <row r="46" spans="1:18" x14ac:dyDescent="0.35">
      <c r="C46" s="16">
        <v>7</v>
      </c>
      <c r="D46" s="17">
        <v>1.107</v>
      </c>
      <c r="E46" s="18"/>
      <c r="F46" t="s">
        <v>25</v>
      </c>
      <c r="G46" s="5">
        <f>IFERROR(L$36,0)</f>
        <v>0</v>
      </c>
    </row>
    <row r="47" spans="1:18" x14ac:dyDescent="0.35">
      <c r="A47" s="21">
        <f ca="1">TODAY()</f>
        <v>46232</v>
      </c>
      <c r="C47" s="16">
        <v>7.5</v>
      </c>
      <c r="D47" s="17">
        <v>1.413</v>
      </c>
      <c r="F47" t="s">
        <v>26</v>
      </c>
      <c r="G47" s="5">
        <f>IFERROR(M$36,0)</f>
        <v>0</v>
      </c>
    </row>
    <row r="48" spans="1:18" x14ac:dyDescent="0.35">
      <c r="C48" s="16">
        <v>8</v>
      </c>
      <c r="D48" s="17">
        <v>1.8129999999999999</v>
      </c>
      <c r="F48" t="s">
        <v>27</v>
      </c>
      <c r="G48" s="5">
        <f>IFERROR(N$36,0)</f>
        <v>0</v>
      </c>
    </row>
    <row r="49" spans="6:7" x14ac:dyDescent="0.35">
      <c r="F49" t="s">
        <v>28</v>
      </c>
      <c r="G49" s="5">
        <f>IFERROR(O$36,0)</f>
        <v>0</v>
      </c>
    </row>
    <row r="50" spans="6:7" x14ac:dyDescent="0.35">
      <c r="F50" t="s">
        <v>29</v>
      </c>
      <c r="G50" s="5">
        <f>IFERROR(P$36,0)</f>
        <v>0</v>
      </c>
    </row>
    <row r="51" spans="6:7" x14ac:dyDescent="0.35">
      <c r="F51" t="s">
        <v>30</v>
      </c>
      <c r="G51" s="5">
        <f>IFERROR(Q$36,0)</f>
        <v>0</v>
      </c>
    </row>
    <row r="52" spans="6:7" x14ac:dyDescent="0.35">
      <c r="F52" t="s">
        <v>31</v>
      </c>
      <c r="G52" s="5">
        <f>IFERROR(R$36,0)</f>
        <v>0</v>
      </c>
    </row>
    <row r="54" spans="6:7" x14ac:dyDescent="0.35">
      <c r="F54" s="11" t="s">
        <v>73</v>
      </c>
      <c r="G54" s="14">
        <f>SUM(G41:G52)</f>
        <v>0</v>
      </c>
    </row>
    <row r="55" spans="6:7" x14ac:dyDescent="0.35">
      <c r="F55" s="11"/>
      <c r="G55" s="11"/>
    </row>
    <row r="56" spans="6:7" x14ac:dyDescent="0.35">
      <c r="F56" s="11" t="s">
        <v>45</v>
      </c>
      <c r="G56" s="20">
        <f>C22</f>
        <v>100</v>
      </c>
    </row>
    <row r="57" spans="6:7" x14ac:dyDescent="0.35">
      <c r="F57" s="11" t="s">
        <v>70</v>
      </c>
      <c r="G57" s="13">
        <f>G54-G56</f>
        <v>-100</v>
      </c>
    </row>
    <row r="66" customFormat="1" x14ac:dyDescent="0.35"/>
    <row r="67" customFormat="1" x14ac:dyDescent="0.35"/>
    <row r="68" customFormat="1" x14ac:dyDescent="0.35"/>
    <row r="69" customFormat="1" x14ac:dyDescent="0.35"/>
    <row r="70" customFormat="1" x14ac:dyDescent="0.35"/>
    <row r="71" customFormat="1" x14ac:dyDescent="0.35"/>
  </sheetData>
  <sheetProtection algorithmName="SHA-512" hashValue="pd7NvKjgJi+lTMEQYgnmYldtHO6HgAx7atZHdap6sZbV6Jka1l6d/KuWVFNJHX5J8Ma69JW428OW30WRx9hPBA==" saltValue="dcaHJMxs9PAmMoEJb7K5zA==" spinCount="100000" sheet="1" objects="1" scenarios="1"/>
  <protectedRanges>
    <protectedRange sqref="G41:G52" name="Range4"/>
    <protectedRange sqref="C17 C13:C15" name="Range2"/>
    <protectedRange sqref="C6:C8" name="Range1"/>
    <protectedRange sqref="S5:S9 G12:R13 G17:R19" name="Range3"/>
    <protectedRange sqref="H6:R10" name="Range3_1"/>
    <protectedRange sqref="G6:G10" name="Range3_2"/>
  </protectedRanges>
  <mergeCells count="8">
    <mergeCell ref="F38:R38"/>
    <mergeCell ref="F39:R39"/>
    <mergeCell ref="B1:E1"/>
    <mergeCell ref="B2:D2"/>
    <mergeCell ref="F2:R2"/>
    <mergeCell ref="F3:R3"/>
    <mergeCell ref="F26:R26"/>
    <mergeCell ref="F27:R27"/>
  </mergeCells>
  <hyperlinks>
    <hyperlink ref="T5" r:id="rId1" xr:uid="{00000000-0004-0000-0100-000000000000}"/>
    <hyperlink ref="T7" r:id="rId2" xr:uid="{00000000-0004-0000-0100-000001000000}"/>
    <hyperlink ref="T9" r:id="rId3" xr:uid="{00000000-0004-0000-0100-000002000000}"/>
    <hyperlink ref="T8" r:id="rId4" xr:uid="{00000000-0004-0000-0100-000003000000}"/>
    <hyperlink ref="F8" r:id="rId5" xr:uid="{00000000-0004-0000-0100-000004000000}"/>
    <hyperlink ref="F6" r:id="rId6" xr:uid="{00000000-0004-0000-0100-000005000000}"/>
    <hyperlink ref="F9" r:id="rId7" xr:uid="{00000000-0004-0000-0100-000006000000}"/>
    <hyperlink ref="F10" r:id="rId8" xr:uid="{00000000-0004-0000-0100-000007000000}"/>
  </hyperlinks>
  <pageMargins left="0.7" right="0.7" top="0.75" bottom="0.75" header="0.3" footer="0.3"/>
  <drawing r:id="rId9"/>
  <legacyDrawing r:id="rId10"/>
  <mc:AlternateContent xmlns:mc="http://schemas.openxmlformats.org/markup-compatibility/2006">
    <mc:Choice Requires="x14">
      <controls>
        <mc:AlternateContent xmlns:mc="http://schemas.openxmlformats.org/markup-compatibility/2006">
          <mc:Choice Requires="x14">
            <control shapeId="69633" r:id="rId11" name="Button 1">
              <controlPr defaultSize="0" print="0" autoFill="0" autoPict="0" macro="[0]!Print2019">
                <anchor moveWithCells="1" sizeWithCells="1">
                  <from>
                    <xdr:col>10</xdr:col>
                    <xdr:colOff>476250</xdr:colOff>
                    <xdr:row>54</xdr:row>
                    <xdr:rowOff>184150</xdr:rowOff>
                  </from>
                  <to>
                    <xdr:col>11</xdr:col>
                    <xdr:colOff>774700</xdr:colOff>
                    <xdr:row>57</xdr:row>
                    <xdr:rowOff>69850</xdr:rowOff>
                  </to>
                </anchor>
              </controlPr>
            </control>
          </mc:Choice>
        </mc:AlternateContent>
        <mc:AlternateContent xmlns:mc="http://schemas.openxmlformats.org/markup-compatibility/2006">
          <mc:Choice Requires="x14">
            <control shapeId="69634" r:id="rId12" name="Button 2">
              <controlPr defaultSize="0" print="0" autoFill="0" autoPict="0" macro="[0]!Goto2018">
                <anchor moveWithCells="1" sizeWithCells="1">
                  <from>
                    <xdr:col>8</xdr:col>
                    <xdr:colOff>603250</xdr:colOff>
                    <xdr:row>55</xdr:row>
                    <xdr:rowOff>12700</xdr:rowOff>
                  </from>
                  <to>
                    <xdr:col>10</xdr:col>
                    <xdr:colOff>50800</xdr:colOff>
                    <xdr:row>57</xdr:row>
                    <xdr:rowOff>88900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4"/>
  <dimension ref="A1:V71"/>
  <sheetViews>
    <sheetView showGridLines="0" showRowColHeaders="0" workbookViewId="0">
      <selection activeCell="C6" sqref="C6:C8"/>
    </sheetView>
  </sheetViews>
  <sheetFormatPr defaultRowHeight="14.5" x14ac:dyDescent="0.35"/>
  <cols>
    <col min="1" max="1" width="9.7265625" bestFit="1" customWidth="1"/>
    <col min="2" max="2" width="45.81640625" bestFit="1" customWidth="1"/>
    <col min="3" max="3" width="17.453125" customWidth="1"/>
    <col min="5" max="5" width="9.1796875" customWidth="1"/>
    <col min="6" max="6" width="54.453125" customWidth="1"/>
    <col min="7" max="7" width="14.54296875" customWidth="1"/>
    <col min="8" max="18" width="12.7265625" customWidth="1"/>
    <col min="19" max="19" width="5.1796875" customWidth="1"/>
    <col min="20" max="20" width="0" hidden="1" customWidth="1"/>
  </cols>
  <sheetData>
    <row r="1" spans="2:22" x14ac:dyDescent="0.35">
      <c r="B1" s="50" t="s">
        <v>43</v>
      </c>
      <c r="C1" s="45"/>
      <c r="D1" s="45"/>
      <c r="E1" s="45"/>
    </row>
    <row r="2" spans="2:22" x14ac:dyDescent="0.35">
      <c r="B2" s="51" t="s">
        <v>0</v>
      </c>
      <c r="C2" s="51"/>
      <c r="D2" s="51"/>
      <c r="E2" s="1"/>
      <c r="F2" s="48"/>
      <c r="G2" s="48"/>
      <c r="H2" s="48"/>
      <c r="I2" s="48"/>
      <c r="J2" s="48"/>
      <c r="K2" s="48"/>
      <c r="L2" s="48"/>
      <c r="M2" s="48"/>
      <c r="N2" s="48"/>
      <c r="O2" s="48"/>
      <c r="P2" s="48"/>
      <c r="Q2" s="48"/>
      <c r="R2" s="48"/>
    </row>
    <row r="3" spans="2:22" x14ac:dyDescent="0.35">
      <c r="B3" t="s">
        <v>1</v>
      </c>
      <c r="C3" s="2">
        <v>100</v>
      </c>
      <c r="F3" s="49" t="s">
        <v>2</v>
      </c>
      <c r="G3" s="49"/>
      <c r="H3" s="49"/>
      <c r="I3" s="49"/>
      <c r="J3" s="49"/>
      <c r="K3" s="49"/>
      <c r="L3" s="49"/>
      <c r="M3" s="49"/>
      <c r="N3" s="49"/>
      <c r="O3" s="49"/>
      <c r="P3" s="49"/>
      <c r="Q3" s="49"/>
      <c r="R3" s="49"/>
    </row>
    <row r="4" spans="2:22" x14ac:dyDescent="0.35">
      <c r="F4" s="40">
        <v>2018</v>
      </c>
      <c r="G4" s="3" t="s">
        <v>4</v>
      </c>
      <c r="H4" s="3" t="s">
        <v>21</v>
      </c>
      <c r="I4" s="3" t="s">
        <v>22</v>
      </c>
      <c r="J4" s="3" t="s">
        <v>23</v>
      </c>
      <c r="K4" s="3" t="s">
        <v>24</v>
      </c>
      <c r="L4" s="3" t="s">
        <v>25</v>
      </c>
      <c r="M4" s="3" t="s">
        <v>26</v>
      </c>
      <c r="N4" s="3" t="s">
        <v>27</v>
      </c>
      <c r="O4" s="3" t="s">
        <v>28</v>
      </c>
      <c r="P4" s="3" t="s">
        <v>29</v>
      </c>
      <c r="Q4" s="3" t="s">
        <v>30</v>
      </c>
      <c r="R4" s="3" t="s">
        <v>31</v>
      </c>
      <c r="S4" s="1"/>
      <c r="T4" s="27" t="s">
        <v>37</v>
      </c>
      <c r="V4" s="1"/>
    </row>
    <row r="5" spans="2:22" x14ac:dyDescent="0.35">
      <c r="B5" t="s">
        <v>5</v>
      </c>
      <c r="F5" s="27" t="s">
        <v>37</v>
      </c>
      <c r="S5" s="22"/>
      <c r="T5" s="6" t="s">
        <v>7</v>
      </c>
    </row>
    <row r="6" spans="2:22" x14ac:dyDescent="0.35">
      <c r="B6">
        <v>2015</v>
      </c>
      <c r="C6" s="35"/>
      <c r="D6" t="s">
        <v>8</v>
      </c>
      <c r="F6" s="6" t="s">
        <v>47</v>
      </c>
      <c r="G6" s="25">
        <v>16.100000000000001</v>
      </c>
      <c r="H6" s="25">
        <v>15.3</v>
      </c>
      <c r="I6" s="25">
        <v>15.6</v>
      </c>
      <c r="J6" s="25">
        <v>15.8</v>
      </c>
      <c r="K6" s="25">
        <v>16.2</v>
      </c>
      <c r="L6" s="25">
        <v>16.3</v>
      </c>
      <c r="M6" s="25">
        <v>15.4</v>
      </c>
      <c r="N6" s="25">
        <v>15.9</v>
      </c>
      <c r="O6" s="25">
        <v>16.7</v>
      </c>
      <c r="P6" s="25">
        <v>17.399999999999999</v>
      </c>
      <c r="Q6" s="25">
        <v>17</v>
      </c>
      <c r="R6" s="25">
        <v>16.399999999999999</v>
      </c>
      <c r="S6" s="22"/>
    </row>
    <row r="7" spans="2:22" x14ac:dyDescent="0.35">
      <c r="B7">
        <v>2016</v>
      </c>
      <c r="C7" s="36"/>
      <c r="D7" t="s">
        <v>8</v>
      </c>
      <c r="F7" t="s">
        <v>9</v>
      </c>
      <c r="G7" s="39"/>
      <c r="H7" s="39"/>
      <c r="I7" s="39"/>
      <c r="J7" s="39"/>
      <c r="K7" s="39"/>
      <c r="L7" s="39"/>
      <c r="M7" s="39"/>
      <c r="N7" s="39"/>
      <c r="O7" s="39"/>
      <c r="P7" s="39"/>
      <c r="Q7" s="39"/>
      <c r="R7" s="39"/>
      <c r="S7" s="22"/>
      <c r="T7" s="6" t="s">
        <v>7</v>
      </c>
    </row>
    <row r="8" spans="2:22" x14ac:dyDescent="0.35">
      <c r="B8">
        <v>2017</v>
      </c>
      <c r="C8" s="36"/>
      <c r="D8" t="s">
        <v>8</v>
      </c>
      <c r="F8" s="6" t="s">
        <v>48</v>
      </c>
      <c r="G8" s="25">
        <v>3.29</v>
      </c>
      <c r="H8" s="25">
        <v>3.38</v>
      </c>
      <c r="I8" s="25">
        <v>3.51</v>
      </c>
      <c r="J8" s="25">
        <v>3.58</v>
      </c>
      <c r="K8" s="25">
        <v>3.67</v>
      </c>
      <c r="L8" s="25">
        <v>3.58</v>
      </c>
      <c r="M8" s="25">
        <v>3.47</v>
      </c>
      <c r="N8" s="25">
        <v>3.36</v>
      </c>
      <c r="O8" s="25">
        <v>3.39</v>
      </c>
      <c r="P8" s="25">
        <v>3.41</v>
      </c>
      <c r="Q8" s="25">
        <v>3.41</v>
      </c>
      <c r="R8" s="25">
        <v>3.54</v>
      </c>
      <c r="S8" s="22"/>
      <c r="T8" s="26" t="s">
        <v>36</v>
      </c>
    </row>
    <row r="9" spans="2:22" x14ac:dyDescent="0.35">
      <c r="C9" s="7"/>
      <c r="F9" s="6" t="s">
        <v>49</v>
      </c>
      <c r="G9" s="25">
        <v>322.58999999999997</v>
      </c>
      <c r="H9" s="25">
        <v>362.85</v>
      </c>
      <c r="I9" s="25">
        <v>379.85</v>
      </c>
      <c r="J9" s="25">
        <v>385.84</v>
      </c>
      <c r="K9" s="25">
        <v>393.55</v>
      </c>
      <c r="L9" s="25">
        <v>355.71</v>
      </c>
      <c r="M9" s="25">
        <v>341.08</v>
      </c>
      <c r="N9" s="25">
        <v>332.5</v>
      </c>
      <c r="O9" s="25">
        <v>318.32</v>
      </c>
      <c r="P9" s="25">
        <v>319.14999999999998</v>
      </c>
      <c r="Q9" s="25">
        <v>310.62</v>
      </c>
      <c r="R9" s="25">
        <v>311.7</v>
      </c>
      <c r="S9" s="22"/>
      <c r="T9" s="6" t="s">
        <v>7</v>
      </c>
    </row>
    <row r="10" spans="2:22" x14ac:dyDescent="0.35">
      <c r="B10" t="s">
        <v>10</v>
      </c>
      <c r="C10" s="7">
        <f>MAX(C6:C8)</f>
        <v>0</v>
      </c>
      <c r="D10" t="s">
        <v>8</v>
      </c>
      <c r="F10" s="6" t="s">
        <v>50</v>
      </c>
      <c r="G10" s="25">
        <v>152</v>
      </c>
      <c r="H10" s="25">
        <v>155</v>
      </c>
      <c r="I10" s="25">
        <v>166</v>
      </c>
      <c r="J10" s="25">
        <v>183</v>
      </c>
      <c r="K10" s="25">
        <v>189</v>
      </c>
      <c r="L10" s="25">
        <v>181</v>
      </c>
      <c r="M10" s="25">
        <v>179</v>
      </c>
      <c r="N10" s="25">
        <v>177</v>
      </c>
      <c r="O10" s="25">
        <v>180</v>
      </c>
      <c r="P10" s="25">
        <v>178</v>
      </c>
      <c r="Q10" s="25">
        <v>175</v>
      </c>
      <c r="R10" s="25">
        <v>180</v>
      </c>
    </row>
    <row r="11" spans="2:22" x14ac:dyDescent="0.35">
      <c r="C11" s="7">
        <f>C10/100</f>
        <v>0</v>
      </c>
      <c r="D11" t="s">
        <v>11</v>
      </c>
      <c r="F11" t="s">
        <v>3</v>
      </c>
      <c r="G11" s="5">
        <f t="shared" ref="G11:R11" si="0">IFERROR((G6),"")</f>
        <v>16.100000000000001</v>
      </c>
      <c r="H11" s="5">
        <f t="shared" si="0"/>
        <v>15.3</v>
      </c>
      <c r="I11" s="5">
        <f t="shared" si="0"/>
        <v>15.6</v>
      </c>
      <c r="J11" s="5">
        <f t="shared" si="0"/>
        <v>15.8</v>
      </c>
      <c r="K11" s="5">
        <f t="shared" si="0"/>
        <v>16.2</v>
      </c>
      <c r="L11" s="5">
        <f t="shared" si="0"/>
        <v>16.3</v>
      </c>
      <c r="M11" s="5">
        <f t="shared" si="0"/>
        <v>15.4</v>
      </c>
      <c r="N11" s="5">
        <f t="shared" si="0"/>
        <v>15.9</v>
      </c>
      <c r="O11" s="5">
        <f t="shared" si="0"/>
        <v>16.7</v>
      </c>
      <c r="P11" s="5">
        <f t="shared" si="0"/>
        <v>17.399999999999999</v>
      </c>
      <c r="Q11" s="5">
        <f t="shared" si="0"/>
        <v>17</v>
      </c>
      <c r="R11" s="5">
        <f t="shared" si="0"/>
        <v>16.399999999999999</v>
      </c>
    </row>
    <row r="12" spans="2:22" x14ac:dyDescent="0.35">
      <c r="G12" s="5"/>
      <c r="H12" s="5"/>
      <c r="I12" s="5"/>
      <c r="J12" s="5"/>
      <c r="K12" s="5"/>
      <c r="L12" s="5"/>
      <c r="M12" s="5"/>
      <c r="N12" s="5"/>
      <c r="O12" s="5"/>
      <c r="P12" s="5"/>
      <c r="Q12" s="5"/>
      <c r="R12" s="5"/>
    </row>
    <row r="13" spans="2:22" x14ac:dyDescent="0.35">
      <c r="B13" t="s">
        <v>65</v>
      </c>
      <c r="C13" s="37">
        <v>9.5</v>
      </c>
      <c r="D13" s="4" t="s">
        <v>6</v>
      </c>
      <c r="F13" t="s">
        <v>9</v>
      </c>
      <c r="G13" s="5"/>
      <c r="H13" s="5"/>
      <c r="I13" s="5"/>
      <c r="J13" s="5"/>
      <c r="K13" s="5"/>
      <c r="L13" s="5"/>
      <c r="M13" s="5"/>
      <c r="N13" s="5"/>
      <c r="O13" s="5"/>
      <c r="P13" s="5"/>
      <c r="Q13" s="5"/>
      <c r="R13" s="5"/>
    </row>
    <row r="14" spans="2:22" x14ac:dyDescent="0.35">
      <c r="B14" t="s">
        <v>66</v>
      </c>
      <c r="C14" s="37">
        <v>7</v>
      </c>
      <c r="D14" s="4" t="s">
        <v>6</v>
      </c>
      <c r="E14" s="4"/>
      <c r="F14" t="s">
        <v>34</v>
      </c>
      <c r="G14" s="22">
        <f t="shared" ref="G14:R14" si="1">IFERROR((G8)*1.0728,"")</f>
        <v>3.529512</v>
      </c>
      <c r="H14" s="22">
        <f t="shared" si="1"/>
        <v>3.626064</v>
      </c>
      <c r="I14" s="22">
        <f t="shared" si="1"/>
        <v>3.7655279999999998</v>
      </c>
      <c r="J14" s="22">
        <f t="shared" si="1"/>
        <v>3.840624</v>
      </c>
      <c r="K14" s="22">
        <f t="shared" si="1"/>
        <v>3.937176</v>
      </c>
      <c r="L14" s="22">
        <f t="shared" si="1"/>
        <v>3.840624</v>
      </c>
      <c r="M14" s="22">
        <f t="shared" si="1"/>
        <v>3.7226159999999999</v>
      </c>
      <c r="N14" s="22">
        <f t="shared" si="1"/>
        <v>3.6046079999999998</v>
      </c>
      <c r="O14" s="22">
        <f t="shared" si="1"/>
        <v>3.6367920000000002</v>
      </c>
      <c r="P14" s="22">
        <f t="shared" si="1"/>
        <v>3.6582479999999999</v>
      </c>
      <c r="Q14" s="22">
        <f t="shared" si="1"/>
        <v>3.6582479999999999</v>
      </c>
      <c r="R14" s="22">
        <f t="shared" si="1"/>
        <v>3.7977119999999998</v>
      </c>
    </row>
    <row r="15" spans="2:22" x14ac:dyDescent="0.35">
      <c r="B15" t="s">
        <v>14</v>
      </c>
      <c r="C15" s="38">
        <v>95</v>
      </c>
      <c r="D15" s="4" t="s">
        <v>15</v>
      </c>
      <c r="F15" t="s">
        <v>33</v>
      </c>
      <c r="G15" s="22">
        <f t="shared" ref="G15:R15" si="2">IFERROR((G9)*0.00735,"")</f>
        <v>2.3710364999999998</v>
      </c>
      <c r="H15" s="22">
        <f t="shared" si="2"/>
        <v>2.6669475</v>
      </c>
      <c r="I15" s="22">
        <f t="shared" si="2"/>
        <v>2.7918975000000001</v>
      </c>
      <c r="J15" s="22">
        <f t="shared" si="2"/>
        <v>2.8359239999999999</v>
      </c>
      <c r="K15" s="22">
        <f t="shared" si="2"/>
        <v>2.8925925000000001</v>
      </c>
      <c r="L15" s="22">
        <f t="shared" si="2"/>
        <v>2.6144684999999996</v>
      </c>
      <c r="M15" s="22">
        <f t="shared" si="2"/>
        <v>2.5069379999999999</v>
      </c>
      <c r="N15" s="22">
        <f t="shared" si="2"/>
        <v>2.4438749999999998</v>
      </c>
      <c r="O15" s="22">
        <f t="shared" si="2"/>
        <v>2.3396520000000001</v>
      </c>
      <c r="P15" s="22">
        <f t="shared" si="2"/>
        <v>2.3457524999999997</v>
      </c>
      <c r="Q15" s="22">
        <f t="shared" si="2"/>
        <v>2.2830569999999999</v>
      </c>
      <c r="R15" s="22">
        <f t="shared" si="2"/>
        <v>2.2909949999999997</v>
      </c>
    </row>
    <row r="16" spans="2:22" x14ac:dyDescent="0.35">
      <c r="E16" s="4"/>
      <c r="F16" t="s">
        <v>32</v>
      </c>
      <c r="G16" s="23">
        <f t="shared" ref="G16:R16" si="3">IFERROR((G10)*0.0137,"")</f>
        <v>2.0824000000000003</v>
      </c>
      <c r="H16" s="23">
        <f t="shared" si="3"/>
        <v>2.1234999999999999</v>
      </c>
      <c r="I16" s="23">
        <f t="shared" si="3"/>
        <v>2.2742</v>
      </c>
      <c r="J16" s="23">
        <f t="shared" si="3"/>
        <v>2.5070999999999999</v>
      </c>
      <c r="K16" s="23">
        <f t="shared" si="3"/>
        <v>2.5893000000000002</v>
      </c>
      <c r="L16" s="23">
        <f t="shared" si="3"/>
        <v>2.4797000000000002</v>
      </c>
      <c r="M16" s="23">
        <f t="shared" si="3"/>
        <v>2.4523000000000001</v>
      </c>
      <c r="N16" s="23">
        <f t="shared" si="3"/>
        <v>2.4249000000000001</v>
      </c>
      <c r="O16" s="23">
        <f t="shared" si="3"/>
        <v>2.4660000000000002</v>
      </c>
      <c r="P16" s="23">
        <f t="shared" si="3"/>
        <v>2.4386000000000001</v>
      </c>
      <c r="Q16" s="23">
        <f t="shared" si="3"/>
        <v>2.3975</v>
      </c>
      <c r="R16" s="23">
        <f t="shared" si="3"/>
        <v>2.4660000000000002</v>
      </c>
    </row>
    <row r="17" spans="2:18" x14ac:dyDescent="0.35">
      <c r="B17" t="s">
        <v>59</v>
      </c>
      <c r="C17" s="38"/>
      <c r="D17" s="4" t="s">
        <v>15</v>
      </c>
      <c r="G17" s="5"/>
      <c r="H17" s="5"/>
      <c r="I17" s="5"/>
      <c r="J17" s="5"/>
      <c r="K17" s="5"/>
      <c r="L17" s="5"/>
      <c r="M17" s="5"/>
      <c r="N17" s="5"/>
      <c r="O17" s="5"/>
      <c r="P17" s="5"/>
      <c r="Q17" s="5"/>
      <c r="R17" s="5"/>
    </row>
    <row r="18" spans="2:18" x14ac:dyDescent="0.35">
      <c r="B18" t="s">
        <v>57</v>
      </c>
      <c r="C18" s="9">
        <f>VLOOKUP(C$13,C26:D37,2)*((100-C17)/100)</f>
        <v>0.15</v>
      </c>
      <c r="D18" s="4" t="s">
        <v>6</v>
      </c>
      <c r="F18" t="s">
        <v>35</v>
      </c>
      <c r="G18" s="23">
        <f t="shared" ref="G18:R18" si="4">IFERROR(SUM(G14:G16),"")</f>
        <v>7.9829484999999991</v>
      </c>
      <c r="H18" s="23">
        <f t="shared" si="4"/>
        <v>8.4165115000000004</v>
      </c>
      <c r="I18" s="23">
        <f t="shared" si="4"/>
        <v>8.8316254999999995</v>
      </c>
      <c r="J18" s="23">
        <f t="shared" si="4"/>
        <v>9.1836479999999998</v>
      </c>
      <c r="K18" s="23">
        <f t="shared" si="4"/>
        <v>9.4190684999999998</v>
      </c>
      <c r="L18" s="23">
        <f t="shared" si="4"/>
        <v>8.9347925000000004</v>
      </c>
      <c r="M18" s="23">
        <f t="shared" si="4"/>
        <v>8.6818540000000013</v>
      </c>
      <c r="N18" s="23">
        <f t="shared" si="4"/>
        <v>8.4733829999999983</v>
      </c>
      <c r="O18" s="23">
        <f t="shared" si="4"/>
        <v>8.4424440000000018</v>
      </c>
      <c r="P18" s="23">
        <f t="shared" si="4"/>
        <v>8.4426005000000011</v>
      </c>
      <c r="Q18" s="23">
        <f t="shared" si="4"/>
        <v>8.3388050000000007</v>
      </c>
      <c r="R18" s="23">
        <f t="shared" si="4"/>
        <v>8.5547070000000005</v>
      </c>
    </row>
    <row r="19" spans="2:18" x14ac:dyDescent="0.35">
      <c r="B19" s="10" t="s">
        <v>58</v>
      </c>
      <c r="C19" s="9">
        <f>VLOOKUP(C$14,C40:D48,2)*((100-C17)/100)</f>
        <v>1.107</v>
      </c>
      <c r="D19" s="4" t="s">
        <v>6</v>
      </c>
      <c r="G19" s="5"/>
      <c r="H19" s="5"/>
      <c r="I19" s="5"/>
      <c r="J19" s="5"/>
      <c r="K19" s="5"/>
      <c r="L19" s="5"/>
      <c r="M19" s="5"/>
      <c r="N19" s="5"/>
      <c r="O19" s="5"/>
      <c r="P19" s="5"/>
      <c r="Q19" s="5"/>
      <c r="R19" s="5"/>
    </row>
    <row r="20" spans="2:18" x14ac:dyDescent="0.35">
      <c r="F20" t="s">
        <v>13</v>
      </c>
      <c r="G20" s="8">
        <f t="shared" ref="G20:R20" si="5">IFERROR(G11-G18,"")</f>
        <v>8.1170515000000023</v>
      </c>
      <c r="H20" s="8">
        <f t="shared" si="5"/>
        <v>6.8834885000000003</v>
      </c>
      <c r="I20" s="8">
        <f t="shared" si="5"/>
        <v>6.7683745000000002</v>
      </c>
      <c r="J20" s="8">
        <f t="shared" si="5"/>
        <v>6.6163520000000009</v>
      </c>
      <c r="K20" s="8">
        <f t="shared" si="5"/>
        <v>6.7809314999999994</v>
      </c>
      <c r="L20" s="8">
        <f t="shared" si="5"/>
        <v>7.3652075000000004</v>
      </c>
      <c r="M20" s="8">
        <f t="shared" si="5"/>
        <v>6.7181459999999991</v>
      </c>
      <c r="N20" s="8">
        <f t="shared" si="5"/>
        <v>7.426617000000002</v>
      </c>
      <c r="O20" s="8">
        <f t="shared" si="5"/>
        <v>8.2575559999999975</v>
      </c>
      <c r="P20" s="8">
        <f t="shared" si="5"/>
        <v>8.9573994999999975</v>
      </c>
      <c r="Q20" s="8">
        <f t="shared" si="5"/>
        <v>8.6611949999999993</v>
      </c>
      <c r="R20" s="8">
        <f t="shared" si="5"/>
        <v>7.8452929999999981</v>
      </c>
    </row>
    <row r="21" spans="2:18" x14ac:dyDescent="0.35">
      <c r="B21" s="11" t="s">
        <v>16</v>
      </c>
      <c r="C21" s="12">
        <f>IF(C10&lt;5000001,C11*(C15/100)*C18,50000*(C15/100)*C18+(C11-50000)*(C15/100)*C19)</f>
        <v>0</v>
      </c>
      <c r="D21" s="4"/>
    </row>
    <row r="22" spans="2:18" x14ac:dyDescent="0.35">
      <c r="B22" s="11" t="s">
        <v>44</v>
      </c>
      <c r="C22" s="13">
        <f>C3+C21</f>
        <v>100</v>
      </c>
    </row>
    <row r="25" spans="2:18" x14ac:dyDescent="0.35">
      <c r="B25" t="s">
        <v>55</v>
      </c>
      <c r="C25" s="15" t="s">
        <v>18</v>
      </c>
      <c r="D25" s="15" t="s">
        <v>19</v>
      </c>
    </row>
    <row r="26" spans="2:18" x14ac:dyDescent="0.35">
      <c r="C26" s="16">
        <v>4</v>
      </c>
      <c r="D26" s="17">
        <v>0</v>
      </c>
      <c r="F26" s="48"/>
      <c r="G26" s="48"/>
      <c r="H26" s="48"/>
      <c r="I26" s="48"/>
      <c r="J26" s="48"/>
      <c r="K26" s="48"/>
      <c r="L26" s="48"/>
      <c r="M26" s="48"/>
      <c r="N26" s="48"/>
      <c r="O26" s="48"/>
      <c r="P26" s="48"/>
      <c r="Q26" s="48"/>
      <c r="R26" s="48"/>
    </row>
    <row r="27" spans="2:18" x14ac:dyDescent="0.35">
      <c r="C27" s="16">
        <v>4.5</v>
      </c>
      <c r="D27" s="41">
        <v>2.5000000000000001E-3</v>
      </c>
      <c r="E27" s="1"/>
      <c r="F27" s="49" t="s">
        <v>63</v>
      </c>
      <c r="G27" s="49"/>
      <c r="H27" s="49"/>
      <c r="I27" s="49"/>
      <c r="J27" s="49"/>
      <c r="K27" s="49"/>
      <c r="L27" s="49"/>
      <c r="M27" s="49"/>
      <c r="N27" s="49"/>
      <c r="O27" s="49"/>
      <c r="P27" s="49"/>
      <c r="Q27" s="49"/>
      <c r="R27" s="49"/>
    </row>
    <row r="28" spans="2:18" x14ac:dyDescent="0.35">
      <c r="C28" s="16">
        <v>5</v>
      </c>
      <c r="D28" s="17">
        <v>5.0000000000000001E-3</v>
      </c>
      <c r="E28" s="18"/>
    </row>
    <row r="29" spans="2:18" x14ac:dyDescent="0.35">
      <c r="C29" s="16">
        <v>5.5</v>
      </c>
      <c r="D29" s="17">
        <v>0.03</v>
      </c>
      <c r="E29" s="18"/>
      <c r="F29" t="s">
        <v>65</v>
      </c>
      <c r="G29" s="8">
        <f t="shared" ref="G29:R29" si="6">$C$13</f>
        <v>9.5</v>
      </c>
      <c r="H29" s="8">
        <f t="shared" si="6"/>
        <v>9.5</v>
      </c>
      <c r="I29" s="8">
        <f t="shared" si="6"/>
        <v>9.5</v>
      </c>
      <c r="J29" s="8">
        <f t="shared" si="6"/>
        <v>9.5</v>
      </c>
      <c r="K29" s="8">
        <f t="shared" si="6"/>
        <v>9.5</v>
      </c>
      <c r="L29" s="8">
        <f t="shared" si="6"/>
        <v>9.5</v>
      </c>
      <c r="M29" s="8">
        <f t="shared" si="6"/>
        <v>9.5</v>
      </c>
      <c r="N29" s="8">
        <f t="shared" si="6"/>
        <v>9.5</v>
      </c>
      <c r="O29" s="8">
        <f t="shared" si="6"/>
        <v>9.5</v>
      </c>
      <c r="P29" s="8">
        <f t="shared" si="6"/>
        <v>9.5</v>
      </c>
      <c r="Q29" s="8">
        <f t="shared" si="6"/>
        <v>9.5</v>
      </c>
      <c r="R29" s="8">
        <f t="shared" si="6"/>
        <v>9.5</v>
      </c>
    </row>
    <row r="30" spans="2:18" x14ac:dyDescent="0.35">
      <c r="C30" s="16">
        <v>6</v>
      </c>
      <c r="D30" s="17">
        <v>0.05</v>
      </c>
      <c r="E30" s="18"/>
      <c r="F30" t="s">
        <v>66</v>
      </c>
      <c r="G30" s="8">
        <f>$C$14</f>
        <v>7</v>
      </c>
      <c r="H30" s="8">
        <f t="shared" ref="H30:R30" si="7">$C$14</f>
        <v>7</v>
      </c>
      <c r="I30" s="8">
        <f t="shared" si="7"/>
        <v>7</v>
      </c>
      <c r="J30" s="8">
        <f t="shared" si="7"/>
        <v>7</v>
      </c>
      <c r="K30" s="8">
        <f t="shared" si="7"/>
        <v>7</v>
      </c>
      <c r="L30" s="8">
        <f t="shared" si="7"/>
        <v>7</v>
      </c>
      <c r="M30" s="8">
        <f t="shared" si="7"/>
        <v>7</v>
      </c>
      <c r="N30" s="8">
        <f t="shared" si="7"/>
        <v>7</v>
      </c>
      <c r="O30" s="8">
        <f t="shared" si="7"/>
        <v>7</v>
      </c>
      <c r="P30" s="8">
        <f t="shared" si="7"/>
        <v>7</v>
      </c>
      <c r="Q30" s="8">
        <f t="shared" si="7"/>
        <v>7</v>
      </c>
      <c r="R30" s="8">
        <f t="shared" si="7"/>
        <v>7</v>
      </c>
    </row>
    <row r="31" spans="2:18" x14ac:dyDescent="0.35">
      <c r="C31" s="16">
        <v>6.5</v>
      </c>
      <c r="D31" s="17">
        <v>7.0000000000000007E-2</v>
      </c>
      <c r="E31" s="18"/>
      <c r="F31" t="s">
        <v>14</v>
      </c>
      <c r="G31">
        <f t="shared" ref="G31:R31" si="8">$C$15</f>
        <v>95</v>
      </c>
      <c r="H31">
        <f t="shared" si="8"/>
        <v>95</v>
      </c>
      <c r="I31">
        <f t="shared" si="8"/>
        <v>95</v>
      </c>
      <c r="J31">
        <f t="shared" si="8"/>
        <v>95</v>
      </c>
      <c r="K31">
        <f t="shared" si="8"/>
        <v>95</v>
      </c>
      <c r="L31">
        <f t="shared" si="8"/>
        <v>95</v>
      </c>
      <c r="M31">
        <f t="shared" si="8"/>
        <v>95</v>
      </c>
      <c r="N31">
        <f t="shared" si="8"/>
        <v>95</v>
      </c>
      <c r="O31">
        <f t="shared" si="8"/>
        <v>95</v>
      </c>
      <c r="P31">
        <f t="shared" si="8"/>
        <v>95</v>
      </c>
      <c r="Q31">
        <f t="shared" si="8"/>
        <v>95</v>
      </c>
      <c r="R31">
        <f t="shared" si="8"/>
        <v>95</v>
      </c>
    </row>
    <row r="32" spans="2:18" x14ac:dyDescent="0.35">
      <c r="C32" s="16">
        <v>7</v>
      </c>
      <c r="D32" s="17">
        <v>0.08</v>
      </c>
      <c r="E32" s="18"/>
    </row>
    <row r="33" spans="1:18" x14ac:dyDescent="0.35">
      <c r="C33" s="16">
        <v>7.5</v>
      </c>
      <c r="D33" s="17">
        <v>0.09</v>
      </c>
      <c r="E33" s="18"/>
      <c r="F33" t="s">
        <v>67</v>
      </c>
      <c r="G33" s="8">
        <f t="shared" ref="G33:R33" si="9">IF(G20=0,0,IFERROR(G29-G20,""))</f>
        <v>1.3829484999999977</v>
      </c>
      <c r="H33" s="8">
        <f t="shared" si="9"/>
        <v>2.6165114999999997</v>
      </c>
      <c r="I33" s="8">
        <f t="shared" si="9"/>
        <v>2.7316254999999998</v>
      </c>
      <c r="J33" s="8">
        <f t="shared" si="9"/>
        <v>2.8836479999999991</v>
      </c>
      <c r="K33" s="8">
        <f t="shared" si="9"/>
        <v>2.7190685000000006</v>
      </c>
      <c r="L33" s="8">
        <f t="shared" si="9"/>
        <v>2.1347924999999996</v>
      </c>
      <c r="M33" s="8">
        <f t="shared" si="9"/>
        <v>2.7818540000000009</v>
      </c>
      <c r="N33" s="8">
        <f t="shared" si="9"/>
        <v>2.073382999999998</v>
      </c>
      <c r="O33" s="8">
        <f t="shared" si="9"/>
        <v>1.2424440000000025</v>
      </c>
      <c r="P33" s="8">
        <f t="shared" si="9"/>
        <v>0.54260050000000248</v>
      </c>
      <c r="Q33" s="8">
        <f t="shared" si="9"/>
        <v>0.83880500000000069</v>
      </c>
      <c r="R33" s="8">
        <f t="shared" si="9"/>
        <v>1.6547070000000019</v>
      </c>
    </row>
    <row r="34" spans="1:18" x14ac:dyDescent="0.35">
      <c r="C34" s="16">
        <v>8</v>
      </c>
      <c r="D34" s="17">
        <v>0.1</v>
      </c>
      <c r="E34" s="18"/>
      <c r="F34" t="s">
        <v>68</v>
      </c>
      <c r="G34" s="31">
        <f>IF(G20=0,0,IFERROR(G30-G20,""))</f>
        <v>-1.1170515000000023</v>
      </c>
      <c r="H34" s="31">
        <f t="shared" ref="H34:R34" si="10">IF(H20=0,0,IFERROR(H30-H20,""))</f>
        <v>0.11651149999999966</v>
      </c>
      <c r="I34" s="31">
        <f t="shared" si="10"/>
        <v>0.23162549999999982</v>
      </c>
      <c r="J34" s="31">
        <f t="shared" si="10"/>
        <v>0.3836479999999991</v>
      </c>
      <c r="K34" s="31">
        <f t="shared" si="10"/>
        <v>0.21906850000000055</v>
      </c>
      <c r="L34" s="31">
        <f t="shared" si="10"/>
        <v>-0.36520750000000035</v>
      </c>
      <c r="M34" s="31">
        <f t="shared" si="10"/>
        <v>0.28185400000000094</v>
      </c>
      <c r="N34" s="31">
        <f t="shared" si="10"/>
        <v>-0.42661700000000202</v>
      </c>
      <c r="O34" s="31">
        <f t="shared" si="10"/>
        <v>-1.2575559999999975</v>
      </c>
      <c r="P34" s="31">
        <f t="shared" si="10"/>
        <v>-1.9573994999999975</v>
      </c>
      <c r="Q34" s="31">
        <f t="shared" si="10"/>
        <v>-1.6611949999999993</v>
      </c>
      <c r="R34" s="31">
        <f t="shared" si="10"/>
        <v>-0.84529299999999807</v>
      </c>
    </row>
    <row r="35" spans="1:18" x14ac:dyDescent="0.35">
      <c r="C35" s="16">
        <v>8.5</v>
      </c>
      <c r="D35" s="17">
        <v>0.105</v>
      </c>
      <c r="E35" s="18"/>
    </row>
    <row r="36" spans="1:18" x14ac:dyDescent="0.35">
      <c r="C36" s="16">
        <v>9</v>
      </c>
      <c r="D36" s="17">
        <v>0.11</v>
      </c>
      <c r="F36" s="11" t="s">
        <v>60</v>
      </c>
      <c r="G36" s="14">
        <f>IFERROR(IF(AND(G33&gt;0,$C$11&lt;=50000),G33*(G31/100)*$C$11/12,IF(AND(G33&gt;0,$C$11&gt;50000),G33*(G31/100)*50000/12+IF(AND(G34&gt;0,$C$11&gt;50000),G34*(G31/100)*($C$11-50000)/12,0),0)),0)</f>
        <v>0</v>
      </c>
      <c r="H36" s="14">
        <f t="shared" ref="H36:R36" si="11">IFERROR(IF(AND(H33&gt;0,$C$11&lt;=50000),H33*(H31/100)*$C$11/12,IF(AND(H33&gt;0,$C$11&gt;50000),H33*(H31/100)*50000/12+IF(AND(H34&gt;0,$C$11&gt;50000),H34*(H31/100)*($C$11-50000)/12,0),0)),0)</f>
        <v>0</v>
      </c>
      <c r="I36" s="14">
        <f t="shared" si="11"/>
        <v>0</v>
      </c>
      <c r="J36" s="14">
        <f t="shared" si="11"/>
        <v>0</v>
      </c>
      <c r="K36" s="14">
        <f t="shared" si="11"/>
        <v>0</v>
      </c>
      <c r="L36" s="14">
        <f t="shared" si="11"/>
        <v>0</v>
      </c>
      <c r="M36" s="14">
        <f t="shared" si="11"/>
        <v>0</v>
      </c>
      <c r="N36" s="14">
        <f t="shared" si="11"/>
        <v>0</v>
      </c>
      <c r="O36" s="14">
        <f t="shared" si="11"/>
        <v>0</v>
      </c>
      <c r="P36" s="14">
        <f t="shared" si="11"/>
        <v>0</v>
      </c>
      <c r="Q36" s="14">
        <f t="shared" si="11"/>
        <v>0</v>
      </c>
      <c r="R36" s="14">
        <f t="shared" si="11"/>
        <v>0</v>
      </c>
    </row>
    <row r="37" spans="1:18" x14ac:dyDescent="0.35">
      <c r="C37" s="16">
        <v>9.5</v>
      </c>
      <c r="D37" s="17">
        <v>0.15</v>
      </c>
      <c r="F37" s="11"/>
    </row>
    <row r="38" spans="1:18" x14ac:dyDescent="0.35">
      <c r="E38" s="1"/>
      <c r="F38" s="48" t="s">
        <v>62</v>
      </c>
      <c r="G38" s="48"/>
      <c r="H38" s="48"/>
      <c r="I38" s="48"/>
      <c r="J38" s="48"/>
      <c r="K38" s="48"/>
      <c r="L38" s="48"/>
      <c r="M38" s="48"/>
      <c r="N38" s="48"/>
      <c r="O38" s="48"/>
      <c r="P38" s="48"/>
      <c r="Q38" s="48"/>
      <c r="R38" s="48"/>
    </row>
    <row r="39" spans="1:18" x14ac:dyDescent="0.35">
      <c r="B39" s="10" t="s">
        <v>56</v>
      </c>
      <c r="C39" s="19" t="s">
        <v>18</v>
      </c>
      <c r="D39" s="15" t="s">
        <v>19</v>
      </c>
      <c r="E39" s="18"/>
      <c r="F39" s="49" t="s">
        <v>61</v>
      </c>
      <c r="G39" s="49"/>
      <c r="H39" s="49"/>
      <c r="I39" s="49"/>
      <c r="J39" s="49"/>
      <c r="K39" s="49"/>
      <c r="L39" s="49"/>
      <c r="M39" s="49"/>
      <c r="N39" s="49"/>
      <c r="O39" s="49"/>
      <c r="P39" s="49"/>
      <c r="Q39" s="49"/>
      <c r="R39" s="49"/>
    </row>
    <row r="40" spans="1:18" x14ac:dyDescent="0.35">
      <c r="C40" s="16">
        <v>4</v>
      </c>
      <c r="D40" s="17">
        <v>0</v>
      </c>
      <c r="E40" s="18"/>
    </row>
    <row r="41" spans="1:18" x14ac:dyDescent="0.35">
      <c r="C41" s="16">
        <v>4.5</v>
      </c>
      <c r="D41" s="41">
        <v>2.5000000000000001E-3</v>
      </c>
      <c r="E41" s="18"/>
      <c r="F41" t="s">
        <v>4</v>
      </c>
      <c r="G41" s="5">
        <f>IFERROR(G$36,0)</f>
        <v>0</v>
      </c>
    </row>
    <row r="42" spans="1:18" x14ac:dyDescent="0.35">
      <c r="C42" s="16">
        <v>5</v>
      </c>
      <c r="D42" s="17">
        <v>5.0000000000000001E-3</v>
      </c>
      <c r="E42" s="18"/>
      <c r="F42" t="s">
        <v>21</v>
      </c>
      <c r="G42" s="5">
        <f>IFERROR(H$36,0)</f>
        <v>0</v>
      </c>
    </row>
    <row r="43" spans="1:18" x14ac:dyDescent="0.35">
      <c r="C43" s="16">
        <v>5.5</v>
      </c>
      <c r="D43" s="17">
        <v>0.1</v>
      </c>
      <c r="E43" s="18"/>
      <c r="F43" t="s">
        <v>22</v>
      </c>
      <c r="G43" s="5">
        <f>IFERROR(I$36,0)</f>
        <v>0</v>
      </c>
    </row>
    <row r="44" spans="1:18" x14ac:dyDescent="0.35">
      <c r="C44" s="16">
        <v>6</v>
      </c>
      <c r="D44" s="17">
        <v>0.31</v>
      </c>
      <c r="E44" s="18"/>
      <c r="F44" t="s">
        <v>23</v>
      </c>
      <c r="G44" s="5">
        <f>IFERROR(J$36,0)</f>
        <v>0</v>
      </c>
    </row>
    <row r="45" spans="1:18" x14ac:dyDescent="0.35">
      <c r="C45" s="16">
        <v>6.5</v>
      </c>
      <c r="D45" s="17">
        <v>0.65</v>
      </c>
      <c r="E45" s="18"/>
      <c r="F45" t="s">
        <v>24</v>
      </c>
      <c r="G45" s="5">
        <f>IFERROR(K$36,0)</f>
        <v>0</v>
      </c>
    </row>
    <row r="46" spans="1:18" x14ac:dyDescent="0.35">
      <c r="C46" s="16">
        <v>7</v>
      </c>
      <c r="D46" s="17">
        <v>1.107</v>
      </c>
      <c r="E46" s="18"/>
      <c r="F46" t="s">
        <v>25</v>
      </c>
      <c r="G46" s="5">
        <f>IFERROR(L$36,0)</f>
        <v>0</v>
      </c>
    </row>
    <row r="47" spans="1:18" x14ac:dyDescent="0.35">
      <c r="A47" s="21">
        <f ca="1">TODAY()</f>
        <v>46232</v>
      </c>
      <c r="C47" s="16">
        <v>7.5</v>
      </c>
      <c r="D47" s="17">
        <v>1.413</v>
      </c>
      <c r="F47" t="s">
        <v>26</v>
      </c>
      <c r="G47" s="5">
        <f>IFERROR(M$36,0)</f>
        <v>0</v>
      </c>
    </row>
    <row r="48" spans="1:18" x14ac:dyDescent="0.35">
      <c r="C48" s="16">
        <v>8</v>
      </c>
      <c r="D48" s="17">
        <v>1.8129999999999999</v>
      </c>
      <c r="F48" t="s">
        <v>27</v>
      </c>
      <c r="G48" s="5">
        <f>IFERROR(N$36,0)</f>
        <v>0</v>
      </c>
    </row>
    <row r="49" spans="6:7" x14ac:dyDescent="0.35">
      <c r="F49" t="s">
        <v>28</v>
      </c>
      <c r="G49" s="5">
        <f>IFERROR(O$36,0)</f>
        <v>0</v>
      </c>
    </row>
    <row r="50" spans="6:7" x14ac:dyDescent="0.35">
      <c r="F50" t="s">
        <v>29</v>
      </c>
      <c r="G50" s="5">
        <f>IFERROR(P$36,0)</f>
        <v>0</v>
      </c>
    </row>
    <row r="51" spans="6:7" x14ac:dyDescent="0.35">
      <c r="F51" t="s">
        <v>30</v>
      </c>
      <c r="G51" s="5">
        <f>IFERROR(Q$36,0)</f>
        <v>0</v>
      </c>
    </row>
    <row r="52" spans="6:7" x14ac:dyDescent="0.35">
      <c r="F52" t="s">
        <v>31</v>
      </c>
      <c r="G52" s="5">
        <f>IFERROR(R$36,0)</f>
        <v>0</v>
      </c>
    </row>
    <row r="54" spans="6:7" x14ac:dyDescent="0.35">
      <c r="F54" s="11" t="s">
        <v>20</v>
      </c>
      <c r="G54" s="14">
        <f>SUM(G41:G52)</f>
        <v>0</v>
      </c>
    </row>
    <row r="55" spans="6:7" x14ac:dyDescent="0.35">
      <c r="F55" s="11"/>
      <c r="G55" s="11"/>
    </row>
    <row r="56" spans="6:7" x14ac:dyDescent="0.35">
      <c r="F56" s="11" t="s">
        <v>45</v>
      </c>
      <c r="G56" s="20">
        <f>C22</f>
        <v>100</v>
      </c>
    </row>
    <row r="57" spans="6:7" x14ac:dyDescent="0.35">
      <c r="F57" s="11" t="s">
        <v>46</v>
      </c>
      <c r="G57" s="13">
        <f>G54-G56</f>
        <v>-100</v>
      </c>
    </row>
    <row r="66" customFormat="1" x14ac:dyDescent="0.35"/>
    <row r="67" customFormat="1" x14ac:dyDescent="0.35"/>
    <row r="68" customFormat="1" x14ac:dyDescent="0.35"/>
    <row r="69" customFormat="1" x14ac:dyDescent="0.35"/>
    <row r="70" customFormat="1" x14ac:dyDescent="0.35"/>
    <row r="71" customFormat="1" x14ac:dyDescent="0.35"/>
  </sheetData>
  <sheetProtection algorithmName="SHA-512" hashValue="I7Q5RuRtSxY3pTG0gmEAxntmPtr2TMUbppKk1M3KvoRNBACCZ83pThXVFc0fvvvx9dKHGDtUPlvuz+B74IYKAQ==" saltValue="QpNO9BftcWTZgQzPxYrWXA==" spinCount="100000" sheet="1" objects="1" scenarios="1"/>
  <protectedRanges>
    <protectedRange sqref="G41:G52" name="Range4"/>
    <protectedRange sqref="C17 C13:C15" name="Range2"/>
    <protectedRange sqref="C6:C8" name="Range1"/>
    <protectedRange sqref="S5:S9 G12:R13 G17:R19" name="Range3"/>
    <protectedRange sqref="H6:R10" name="Range3_1_1"/>
    <protectedRange sqref="G6:G10" name="Range3_2_1"/>
  </protectedRanges>
  <mergeCells count="8">
    <mergeCell ref="F38:R38"/>
    <mergeCell ref="F39:R39"/>
    <mergeCell ref="B1:E1"/>
    <mergeCell ref="B2:D2"/>
    <mergeCell ref="F2:R2"/>
    <mergeCell ref="F3:R3"/>
    <mergeCell ref="F26:R26"/>
    <mergeCell ref="F27:R27"/>
  </mergeCells>
  <hyperlinks>
    <hyperlink ref="T5" r:id="rId1" xr:uid="{00000000-0004-0000-0200-000000000000}"/>
    <hyperlink ref="T7" r:id="rId2" xr:uid="{00000000-0004-0000-0200-000001000000}"/>
    <hyperlink ref="T9" r:id="rId3" xr:uid="{00000000-0004-0000-0200-000002000000}"/>
    <hyperlink ref="T8" r:id="rId4" xr:uid="{00000000-0004-0000-0200-000003000000}"/>
    <hyperlink ref="F8" r:id="rId5" xr:uid="{00000000-0004-0000-0200-000004000000}"/>
    <hyperlink ref="F6" r:id="rId6" xr:uid="{00000000-0004-0000-0200-000005000000}"/>
    <hyperlink ref="F9" r:id="rId7" xr:uid="{00000000-0004-0000-0200-000006000000}"/>
    <hyperlink ref="F10" r:id="rId8" xr:uid="{00000000-0004-0000-0200-000007000000}"/>
  </hyperlinks>
  <pageMargins left="0.7" right="0.7" top="0.75" bottom="0.75" header="0.3" footer="0.3"/>
  <drawing r:id="rId9"/>
  <legacyDrawing r:id="rId10"/>
  <mc:AlternateContent xmlns:mc="http://schemas.openxmlformats.org/markup-compatibility/2006">
    <mc:Choice Requires="x14">
      <controls>
        <mc:AlternateContent xmlns:mc="http://schemas.openxmlformats.org/markup-compatibility/2006">
          <mc:Choice Requires="x14">
            <control shapeId="93185" r:id="rId11" name="Button 1">
              <controlPr defaultSize="0" print="0" autoFill="0" autoPict="0" macro="[0]!Print2018">
                <anchor moveWithCells="1" sizeWithCells="1">
                  <from>
                    <xdr:col>10</xdr:col>
                    <xdr:colOff>476250</xdr:colOff>
                    <xdr:row>54</xdr:row>
                    <xdr:rowOff>184150</xdr:rowOff>
                  </from>
                  <to>
                    <xdr:col>11</xdr:col>
                    <xdr:colOff>774700</xdr:colOff>
                    <xdr:row>57</xdr:row>
                    <xdr:rowOff>69850</xdr:rowOff>
                  </to>
                </anchor>
              </controlPr>
            </control>
          </mc:Choice>
        </mc:AlternateContent>
        <mc:AlternateContent xmlns:mc="http://schemas.openxmlformats.org/markup-compatibility/2006">
          <mc:Choice Requires="x14">
            <control shapeId="93186" r:id="rId12" name="Button 2">
              <controlPr defaultSize="0" print="0" autoFill="0" autoPict="0" macro="[0]!Goto2018">
                <anchor moveWithCells="1" sizeWithCells="1">
                  <from>
                    <xdr:col>8</xdr:col>
                    <xdr:colOff>603250</xdr:colOff>
                    <xdr:row>55</xdr:row>
                    <xdr:rowOff>12700</xdr:rowOff>
                  </from>
                  <to>
                    <xdr:col>10</xdr:col>
                    <xdr:colOff>50800</xdr:colOff>
                    <xdr:row>57</xdr:row>
                    <xdr:rowOff>88900</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5"/>
  <dimension ref="A1:V71"/>
  <sheetViews>
    <sheetView showGridLines="0" showRowColHeaders="0" workbookViewId="0">
      <selection activeCell="C11" sqref="C11"/>
    </sheetView>
  </sheetViews>
  <sheetFormatPr defaultRowHeight="14.5" x14ac:dyDescent="0.35"/>
  <cols>
    <col min="1" max="1" width="9.7265625" bestFit="1" customWidth="1"/>
    <col min="2" max="2" width="45.81640625" bestFit="1" customWidth="1"/>
    <col min="3" max="3" width="17.453125" customWidth="1"/>
    <col min="5" max="5" width="9.1796875" customWidth="1"/>
    <col min="6" max="6" width="54.453125" customWidth="1"/>
    <col min="7" max="7" width="14.54296875" customWidth="1"/>
    <col min="8" max="18" width="12.7265625" customWidth="1"/>
    <col min="19" max="19" width="5.1796875" customWidth="1"/>
    <col min="20" max="20" width="0" hidden="1" customWidth="1"/>
  </cols>
  <sheetData>
    <row r="1" spans="2:22" x14ac:dyDescent="0.35">
      <c r="B1" s="50" t="s">
        <v>43</v>
      </c>
      <c r="C1" s="45"/>
      <c r="D1" s="45"/>
      <c r="E1" s="45"/>
    </row>
    <row r="2" spans="2:22" x14ac:dyDescent="0.35">
      <c r="B2" s="51" t="s">
        <v>0</v>
      </c>
      <c r="C2" s="51"/>
      <c r="D2" s="51"/>
      <c r="E2" s="1"/>
      <c r="F2" s="48"/>
      <c r="G2" s="48"/>
      <c r="H2" s="48"/>
      <c r="I2" s="48"/>
      <c r="J2" s="48"/>
      <c r="K2" s="48"/>
      <c r="L2" s="48"/>
      <c r="M2" s="48"/>
      <c r="N2" s="48"/>
      <c r="O2" s="48"/>
      <c r="P2" s="48"/>
      <c r="Q2" s="48"/>
      <c r="R2" s="48"/>
    </row>
    <row r="3" spans="2:22" x14ac:dyDescent="0.35">
      <c r="B3" t="s">
        <v>1</v>
      </c>
      <c r="C3" s="2">
        <v>100</v>
      </c>
      <c r="F3" s="49" t="s">
        <v>2</v>
      </c>
      <c r="G3" s="49"/>
      <c r="H3" s="49"/>
      <c r="I3" s="49"/>
      <c r="J3" s="49"/>
      <c r="K3" s="49"/>
      <c r="L3" s="49"/>
      <c r="M3" s="49"/>
      <c r="N3" s="49"/>
      <c r="O3" s="49"/>
      <c r="P3" s="49"/>
      <c r="Q3" s="49"/>
      <c r="R3" s="49"/>
    </row>
    <row r="4" spans="2:22" x14ac:dyDescent="0.35">
      <c r="F4" s="40">
        <v>2017</v>
      </c>
      <c r="G4" s="3" t="s">
        <v>4</v>
      </c>
      <c r="H4" s="3" t="s">
        <v>21</v>
      </c>
      <c r="I4" s="3" t="s">
        <v>22</v>
      </c>
      <c r="J4" s="3" t="s">
        <v>23</v>
      </c>
      <c r="K4" s="3" t="s">
        <v>24</v>
      </c>
      <c r="L4" s="3" t="s">
        <v>25</v>
      </c>
      <c r="M4" s="3" t="s">
        <v>26</v>
      </c>
      <c r="N4" s="3" t="s">
        <v>27</v>
      </c>
      <c r="O4" s="3" t="s">
        <v>28</v>
      </c>
      <c r="P4" s="3" t="s">
        <v>29</v>
      </c>
      <c r="Q4" s="3" t="s">
        <v>30</v>
      </c>
      <c r="R4" s="3" t="s">
        <v>31</v>
      </c>
      <c r="S4" s="1"/>
      <c r="T4" s="27" t="s">
        <v>37</v>
      </c>
      <c r="V4" s="1"/>
    </row>
    <row r="5" spans="2:22" x14ac:dyDescent="0.35">
      <c r="B5" t="s">
        <v>5</v>
      </c>
      <c r="F5" s="27" t="s">
        <v>37</v>
      </c>
      <c r="S5" s="22"/>
      <c r="T5" s="6" t="s">
        <v>7</v>
      </c>
    </row>
    <row r="6" spans="2:22" x14ac:dyDescent="0.35">
      <c r="B6">
        <v>2014</v>
      </c>
      <c r="C6" s="35">
        <v>10000000</v>
      </c>
      <c r="D6" t="s">
        <v>8</v>
      </c>
      <c r="F6" s="6" t="s">
        <v>47</v>
      </c>
      <c r="G6" s="29">
        <v>18.899999999999999</v>
      </c>
      <c r="H6" s="29">
        <v>18.5</v>
      </c>
      <c r="I6" s="29">
        <v>17.3</v>
      </c>
      <c r="J6" s="29">
        <v>16.5</v>
      </c>
      <c r="K6" s="29">
        <v>16.7</v>
      </c>
      <c r="L6" s="29">
        <v>17.3</v>
      </c>
      <c r="M6" s="29">
        <v>17.3</v>
      </c>
      <c r="N6" s="29">
        <v>18</v>
      </c>
      <c r="O6" s="29">
        <v>17.8</v>
      </c>
      <c r="P6" s="29">
        <v>17.899999999999999</v>
      </c>
      <c r="Q6" s="29">
        <v>18.100000000000001</v>
      </c>
      <c r="R6" s="29">
        <v>17.2</v>
      </c>
      <c r="S6" s="22"/>
    </row>
    <row r="7" spans="2:22" x14ac:dyDescent="0.35">
      <c r="B7">
        <v>2015</v>
      </c>
      <c r="C7" s="36">
        <v>10500000</v>
      </c>
      <c r="D7" t="s">
        <v>8</v>
      </c>
      <c r="F7" t="s">
        <v>9</v>
      </c>
      <c r="G7" s="39"/>
      <c r="H7" s="39"/>
      <c r="I7" s="39"/>
      <c r="J7" s="39"/>
      <c r="K7" s="39"/>
      <c r="L7" s="39"/>
      <c r="M7" s="39"/>
      <c r="N7" s="39"/>
      <c r="O7" s="39"/>
      <c r="P7" s="39"/>
      <c r="Q7" s="39"/>
      <c r="R7" s="39"/>
      <c r="S7" s="22"/>
      <c r="T7" s="6" t="s">
        <v>7</v>
      </c>
    </row>
    <row r="8" spans="2:22" x14ac:dyDescent="0.35">
      <c r="B8">
        <v>2016</v>
      </c>
      <c r="C8" s="36">
        <v>11000000</v>
      </c>
      <c r="D8" t="s">
        <v>8</v>
      </c>
      <c r="F8" s="6" t="s">
        <v>48</v>
      </c>
      <c r="G8" s="29">
        <v>3.4</v>
      </c>
      <c r="H8" s="29">
        <v>3.44</v>
      </c>
      <c r="I8" s="29">
        <v>3.49</v>
      </c>
      <c r="J8" s="29">
        <v>3.43</v>
      </c>
      <c r="K8" s="29">
        <v>3.45</v>
      </c>
      <c r="L8" s="29">
        <v>3.43</v>
      </c>
      <c r="M8" s="29">
        <v>3.49</v>
      </c>
      <c r="N8" s="29">
        <v>3.27</v>
      </c>
      <c r="O8" s="29">
        <v>3.27</v>
      </c>
      <c r="P8" s="29">
        <v>3.26</v>
      </c>
      <c r="Q8" s="29">
        <v>3.15</v>
      </c>
      <c r="R8" s="29">
        <v>3.23</v>
      </c>
      <c r="S8" s="22"/>
      <c r="T8" s="26" t="s">
        <v>36</v>
      </c>
    </row>
    <row r="9" spans="2:22" x14ac:dyDescent="0.35">
      <c r="C9" s="7"/>
      <c r="F9" s="6" t="s">
        <v>49</v>
      </c>
      <c r="G9" s="29">
        <v>332.34</v>
      </c>
      <c r="H9" s="29">
        <v>334.42</v>
      </c>
      <c r="I9" s="29">
        <v>320.33999999999997</v>
      </c>
      <c r="J9" s="29">
        <v>305.67</v>
      </c>
      <c r="K9" s="29">
        <v>307.63</v>
      </c>
      <c r="L9" s="29">
        <v>300.72000000000003</v>
      </c>
      <c r="M9" s="29">
        <v>326.04000000000002</v>
      </c>
      <c r="N9" s="29">
        <v>301.05</v>
      </c>
      <c r="O9" s="29">
        <v>307.7</v>
      </c>
      <c r="P9" s="29">
        <v>315.23</v>
      </c>
      <c r="Q9" s="29">
        <v>313.52</v>
      </c>
      <c r="R9" s="29">
        <v>319.22000000000003</v>
      </c>
      <c r="S9" s="22"/>
      <c r="T9" s="6" t="s">
        <v>7</v>
      </c>
    </row>
    <row r="10" spans="2:22" x14ac:dyDescent="0.35">
      <c r="B10" t="s">
        <v>10</v>
      </c>
      <c r="C10" s="7">
        <f>MAX(C6:C8)</f>
        <v>11000000</v>
      </c>
      <c r="D10" t="s">
        <v>8</v>
      </c>
      <c r="F10" s="6" t="s">
        <v>50</v>
      </c>
      <c r="G10" s="29">
        <v>128</v>
      </c>
      <c r="H10" s="29">
        <v>129</v>
      </c>
      <c r="I10" s="29">
        <v>135</v>
      </c>
      <c r="J10" s="29">
        <v>148</v>
      </c>
      <c r="K10" s="29">
        <v>155</v>
      </c>
      <c r="L10" s="29">
        <v>154</v>
      </c>
      <c r="M10" s="29">
        <v>152</v>
      </c>
      <c r="N10" s="29">
        <v>147</v>
      </c>
      <c r="O10" s="29">
        <v>149</v>
      </c>
      <c r="P10" s="29">
        <v>152</v>
      </c>
      <c r="Q10" s="29">
        <v>148</v>
      </c>
      <c r="R10" s="29">
        <v>148</v>
      </c>
    </row>
    <row r="11" spans="2:22" x14ac:dyDescent="0.35">
      <c r="C11" s="7">
        <f>C10/100</f>
        <v>110000</v>
      </c>
      <c r="D11" t="s">
        <v>11</v>
      </c>
      <c r="F11" t="s">
        <v>3</v>
      </c>
      <c r="G11" s="5">
        <f t="shared" ref="G11:R11" si="0">IFERROR((G6),"")</f>
        <v>18.899999999999999</v>
      </c>
      <c r="H11" s="5">
        <f t="shared" si="0"/>
        <v>18.5</v>
      </c>
      <c r="I11" s="5">
        <f t="shared" si="0"/>
        <v>17.3</v>
      </c>
      <c r="J11" s="5">
        <f t="shared" si="0"/>
        <v>16.5</v>
      </c>
      <c r="K11" s="5">
        <f t="shared" si="0"/>
        <v>16.7</v>
      </c>
      <c r="L11" s="5">
        <f t="shared" si="0"/>
        <v>17.3</v>
      </c>
      <c r="M11" s="5">
        <f t="shared" si="0"/>
        <v>17.3</v>
      </c>
      <c r="N11" s="5">
        <f t="shared" si="0"/>
        <v>18</v>
      </c>
      <c r="O11" s="5">
        <f t="shared" si="0"/>
        <v>17.8</v>
      </c>
      <c r="P11" s="5">
        <f t="shared" si="0"/>
        <v>17.899999999999999</v>
      </c>
      <c r="Q11" s="5">
        <f t="shared" si="0"/>
        <v>18.100000000000001</v>
      </c>
      <c r="R11" s="5">
        <f t="shared" si="0"/>
        <v>17.2</v>
      </c>
    </row>
    <row r="12" spans="2:22" x14ac:dyDescent="0.35">
      <c r="G12" s="5"/>
      <c r="H12" s="5"/>
      <c r="I12" s="5"/>
      <c r="J12" s="5"/>
      <c r="K12" s="5"/>
      <c r="L12" s="5"/>
      <c r="M12" s="5"/>
      <c r="N12" s="5"/>
      <c r="O12" s="5"/>
      <c r="P12" s="5"/>
      <c r="Q12" s="5"/>
      <c r="R12" s="5"/>
    </row>
    <row r="13" spans="2:22" x14ac:dyDescent="0.35">
      <c r="B13" t="s">
        <v>65</v>
      </c>
      <c r="C13" s="37">
        <v>9.5</v>
      </c>
      <c r="D13" s="4" t="s">
        <v>6</v>
      </c>
      <c r="F13" t="s">
        <v>9</v>
      </c>
      <c r="G13" s="5"/>
      <c r="H13" s="5"/>
      <c r="I13" s="5"/>
      <c r="J13" s="5"/>
      <c r="K13" s="5"/>
      <c r="L13" s="5"/>
      <c r="M13" s="5"/>
      <c r="N13" s="5"/>
      <c r="O13" s="5"/>
      <c r="P13" s="5"/>
      <c r="Q13" s="5"/>
      <c r="R13" s="5"/>
    </row>
    <row r="14" spans="2:22" x14ac:dyDescent="0.35">
      <c r="B14" t="s">
        <v>66</v>
      </c>
      <c r="C14" s="37">
        <v>7</v>
      </c>
      <c r="D14" s="4" t="s">
        <v>6</v>
      </c>
      <c r="E14" s="4"/>
      <c r="F14" t="s">
        <v>34</v>
      </c>
      <c r="G14" s="22">
        <f t="shared" ref="G14:R14" si="1">IFERROR((G8)*1.0728,"")</f>
        <v>3.6475199999999997</v>
      </c>
      <c r="H14" s="22">
        <f t="shared" si="1"/>
        <v>3.6904319999999999</v>
      </c>
      <c r="I14" s="22">
        <f t="shared" si="1"/>
        <v>3.7440720000000001</v>
      </c>
      <c r="J14" s="22">
        <f t="shared" si="1"/>
        <v>3.6797040000000001</v>
      </c>
      <c r="K14" s="22">
        <f t="shared" si="1"/>
        <v>3.7011600000000002</v>
      </c>
      <c r="L14" s="22">
        <f t="shared" si="1"/>
        <v>3.6797040000000001</v>
      </c>
      <c r="M14" s="22">
        <f t="shared" si="1"/>
        <v>3.7440720000000001</v>
      </c>
      <c r="N14" s="22">
        <f t="shared" si="1"/>
        <v>3.5080559999999998</v>
      </c>
      <c r="O14" s="22">
        <f t="shared" si="1"/>
        <v>3.5080559999999998</v>
      </c>
      <c r="P14" s="22">
        <f t="shared" si="1"/>
        <v>3.4973279999999995</v>
      </c>
      <c r="Q14" s="22">
        <f t="shared" si="1"/>
        <v>3.3793199999999999</v>
      </c>
      <c r="R14" s="22">
        <f t="shared" si="1"/>
        <v>3.465144</v>
      </c>
    </row>
    <row r="15" spans="2:22" x14ac:dyDescent="0.35">
      <c r="B15" t="s">
        <v>14</v>
      </c>
      <c r="C15" s="38">
        <v>95</v>
      </c>
      <c r="D15" s="4" t="s">
        <v>15</v>
      </c>
      <c r="F15" t="s">
        <v>33</v>
      </c>
      <c r="G15" s="22">
        <f t="shared" ref="G15:R15" si="2">IFERROR((G9)*0.00735,"")</f>
        <v>2.4426989999999997</v>
      </c>
      <c r="H15" s="22">
        <f t="shared" si="2"/>
        <v>2.4579870000000001</v>
      </c>
      <c r="I15" s="22">
        <f t="shared" si="2"/>
        <v>2.3544989999999997</v>
      </c>
      <c r="J15" s="22">
        <f t="shared" si="2"/>
        <v>2.2466745000000001</v>
      </c>
      <c r="K15" s="22">
        <f t="shared" si="2"/>
        <v>2.2610804999999998</v>
      </c>
      <c r="L15" s="22">
        <f t="shared" si="2"/>
        <v>2.2102919999999999</v>
      </c>
      <c r="M15" s="22">
        <f t="shared" si="2"/>
        <v>2.3963939999999999</v>
      </c>
      <c r="N15" s="22">
        <f t="shared" si="2"/>
        <v>2.2127175000000001</v>
      </c>
      <c r="O15" s="22">
        <f t="shared" si="2"/>
        <v>2.2615949999999998</v>
      </c>
      <c r="P15" s="22">
        <f t="shared" si="2"/>
        <v>2.3169404999999998</v>
      </c>
      <c r="Q15" s="22">
        <f t="shared" si="2"/>
        <v>2.3043719999999999</v>
      </c>
      <c r="R15" s="22">
        <f t="shared" si="2"/>
        <v>2.3462670000000001</v>
      </c>
    </row>
    <row r="16" spans="2:22" x14ac:dyDescent="0.35">
      <c r="E16" s="4"/>
      <c r="F16" t="s">
        <v>32</v>
      </c>
      <c r="G16" s="23">
        <f t="shared" ref="G16:R16" si="3">IFERROR((G10)*0.0137,"")</f>
        <v>1.7536</v>
      </c>
      <c r="H16" s="23">
        <f t="shared" si="3"/>
        <v>1.7673000000000001</v>
      </c>
      <c r="I16" s="23">
        <f t="shared" si="3"/>
        <v>1.8495000000000001</v>
      </c>
      <c r="J16" s="23">
        <f t="shared" si="3"/>
        <v>2.0276000000000001</v>
      </c>
      <c r="K16" s="23">
        <f t="shared" si="3"/>
        <v>2.1234999999999999</v>
      </c>
      <c r="L16" s="23">
        <f t="shared" si="3"/>
        <v>2.1097999999999999</v>
      </c>
      <c r="M16" s="23">
        <f t="shared" si="3"/>
        <v>2.0824000000000003</v>
      </c>
      <c r="N16" s="23">
        <f t="shared" si="3"/>
        <v>2.0139</v>
      </c>
      <c r="O16" s="23">
        <f t="shared" si="3"/>
        <v>2.0413000000000001</v>
      </c>
      <c r="P16" s="23">
        <f t="shared" si="3"/>
        <v>2.0824000000000003</v>
      </c>
      <c r="Q16" s="23">
        <f t="shared" si="3"/>
        <v>2.0276000000000001</v>
      </c>
      <c r="R16" s="23">
        <f t="shared" si="3"/>
        <v>2.0276000000000001</v>
      </c>
    </row>
    <row r="17" spans="2:18" x14ac:dyDescent="0.35">
      <c r="B17" t="s">
        <v>59</v>
      </c>
      <c r="C17" s="38"/>
      <c r="D17" s="4" t="s">
        <v>15</v>
      </c>
      <c r="G17" s="5"/>
      <c r="H17" s="5"/>
      <c r="I17" s="5"/>
      <c r="J17" s="5"/>
      <c r="K17" s="5"/>
      <c r="L17" s="5"/>
      <c r="M17" s="5"/>
      <c r="N17" s="5"/>
      <c r="O17" s="5"/>
      <c r="P17" s="5"/>
      <c r="Q17" s="5"/>
      <c r="R17" s="5"/>
    </row>
    <row r="18" spans="2:18" x14ac:dyDescent="0.35">
      <c r="B18" t="s">
        <v>57</v>
      </c>
      <c r="C18" s="9">
        <f>VLOOKUP(C$13,C26:D37,2)*((100-C17)/100)</f>
        <v>0.15</v>
      </c>
      <c r="D18" s="4" t="s">
        <v>6</v>
      </c>
      <c r="F18" t="s">
        <v>35</v>
      </c>
      <c r="G18" s="23">
        <f t="shared" ref="G18:R18" si="4">IFERROR(SUM(G14:G16),"")</f>
        <v>7.8438189999999999</v>
      </c>
      <c r="H18" s="23">
        <f t="shared" si="4"/>
        <v>7.9157190000000011</v>
      </c>
      <c r="I18" s="23">
        <f t="shared" si="4"/>
        <v>7.9480709999999997</v>
      </c>
      <c r="J18" s="23">
        <f t="shared" si="4"/>
        <v>7.9539784999999998</v>
      </c>
      <c r="K18" s="23">
        <f t="shared" si="4"/>
        <v>8.0857405</v>
      </c>
      <c r="L18" s="23">
        <f t="shared" si="4"/>
        <v>7.9997959999999999</v>
      </c>
      <c r="M18" s="23">
        <f t="shared" si="4"/>
        <v>8.2228659999999998</v>
      </c>
      <c r="N18" s="23">
        <f t="shared" si="4"/>
        <v>7.7346734999999995</v>
      </c>
      <c r="O18" s="23">
        <f t="shared" si="4"/>
        <v>7.8109509999999993</v>
      </c>
      <c r="P18" s="23">
        <f t="shared" si="4"/>
        <v>7.8966684999999988</v>
      </c>
      <c r="Q18" s="23">
        <f t="shared" si="4"/>
        <v>7.7112920000000003</v>
      </c>
      <c r="R18" s="23">
        <f t="shared" si="4"/>
        <v>7.8390109999999993</v>
      </c>
    </row>
    <row r="19" spans="2:18" x14ac:dyDescent="0.35">
      <c r="B19" s="10" t="s">
        <v>58</v>
      </c>
      <c r="C19" s="9">
        <f>VLOOKUP(C$14,C40:D48,2)*((100-C17)/100)</f>
        <v>1.107</v>
      </c>
      <c r="D19" s="4" t="s">
        <v>6</v>
      </c>
      <c r="G19" s="5"/>
      <c r="H19" s="5"/>
      <c r="I19" s="5"/>
      <c r="J19" s="5"/>
      <c r="K19" s="5"/>
      <c r="L19" s="5"/>
      <c r="M19" s="5"/>
      <c r="N19" s="5"/>
      <c r="O19" s="5"/>
      <c r="P19" s="5"/>
      <c r="Q19" s="5"/>
      <c r="R19" s="5"/>
    </row>
    <row r="20" spans="2:18" x14ac:dyDescent="0.35">
      <c r="F20" t="s">
        <v>13</v>
      </c>
      <c r="G20" s="8">
        <f t="shared" ref="G20:R20" si="5">IFERROR(G11-G18,"")</f>
        <v>11.056180999999999</v>
      </c>
      <c r="H20" s="8">
        <f t="shared" si="5"/>
        <v>10.584280999999999</v>
      </c>
      <c r="I20" s="8">
        <f t="shared" si="5"/>
        <v>9.3519290000000019</v>
      </c>
      <c r="J20" s="8">
        <f t="shared" si="5"/>
        <v>8.5460215000000002</v>
      </c>
      <c r="K20" s="8">
        <f t="shared" si="5"/>
        <v>8.6142594999999993</v>
      </c>
      <c r="L20" s="8">
        <f t="shared" si="5"/>
        <v>9.3002040000000008</v>
      </c>
      <c r="M20" s="8">
        <f t="shared" si="5"/>
        <v>9.0771340000000009</v>
      </c>
      <c r="N20" s="8">
        <f t="shared" si="5"/>
        <v>10.2653265</v>
      </c>
      <c r="O20" s="8">
        <f t="shared" si="5"/>
        <v>9.9890490000000014</v>
      </c>
      <c r="P20" s="8">
        <f t="shared" si="5"/>
        <v>10.0033315</v>
      </c>
      <c r="Q20" s="8">
        <f t="shared" si="5"/>
        <v>10.388708000000001</v>
      </c>
      <c r="R20" s="8">
        <f t="shared" si="5"/>
        <v>9.360989</v>
      </c>
    </row>
    <row r="21" spans="2:18" x14ac:dyDescent="0.35">
      <c r="B21" s="11" t="s">
        <v>16</v>
      </c>
      <c r="C21" s="12">
        <f>IF(C10&lt;5000001,C11*(C15/100)*C18,50000*(C15/100)*C18+(C11-50000)*(C15/100)*C19)</f>
        <v>70224</v>
      </c>
      <c r="D21" s="4"/>
    </row>
    <row r="22" spans="2:18" x14ac:dyDescent="0.35">
      <c r="B22" s="11" t="s">
        <v>44</v>
      </c>
      <c r="C22" s="13">
        <f>C3+C21</f>
        <v>70324</v>
      </c>
    </row>
    <row r="25" spans="2:18" x14ac:dyDescent="0.35">
      <c r="B25" t="s">
        <v>55</v>
      </c>
      <c r="C25" s="15" t="s">
        <v>18</v>
      </c>
      <c r="D25" s="15" t="s">
        <v>19</v>
      </c>
    </row>
    <row r="26" spans="2:18" x14ac:dyDescent="0.35">
      <c r="C26" s="16">
        <v>4</v>
      </c>
      <c r="D26" s="17">
        <v>0</v>
      </c>
      <c r="F26" s="48"/>
      <c r="G26" s="48"/>
      <c r="H26" s="48"/>
      <c r="I26" s="48"/>
      <c r="J26" s="48"/>
      <c r="K26" s="48"/>
      <c r="L26" s="48"/>
      <c r="M26" s="48"/>
      <c r="N26" s="48"/>
      <c r="O26" s="48"/>
      <c r="P26" s="48"/>
      <c r="Q26" s="48"/>
      <c r="R26" s="48"/>
    </row>
    <row r="27" spans="2:18" x14ac:dyDescent="0.35">
      <c r="C27" s="16">
        <v>4.5</v>
      </c>
      <c r="D27" s="41">
        <v>2.5000000000000001E-3</v>
      </c>
      <c r="E27" s="1"/>
      <c r="F27" s="49" t="s">
        <v>63</v>
      </c>
      <c r="G27" s="49"/>
      <c r="H27" s="49"/>
      <c r="I27" s="49"/>
      <c r="J27" s="49"/>
      <c r="K27" s="49"/>
      <c r="L27" s="49"/>
      <c r="M27" s="49"/>
      <c r="N27" s="49"/>
      <c r="O27" s="49"/>
      <c r="P27" s="49"/>
      <c r="Q27" s="49"/>
      <c r="R27" s="49"/>
    </row>
    <row r="28" spans="2:18" x14ac:dyDescent="0.35">
      <c r="C28" s="16">
        <v>5</v>
      </c>
      <c r="D28" s="17">
        <v>5.0000000000000001E-3</v>
      </c>
      <c r="E28" s="18"/>
    </row>
    <row r="29" spans="2:18" x14ac:dyDescent="0.35">
      <c r="C29" s="16">
        <v>5.5</v>
      </c>
      <c r="D29" s="17">
        <v>0.03</v>
      </c>
      <c r="E29" s="18"/>
      <c r="F29" t="s">
        <v>65</v>
      </c>
      <c r="G29" s="8">
        <f t="shared" ref="G29:R29" si="6">$C$13</f>
        <v>9.5</v>
      </c>
      <c r="H29" s="8">
        <f t="shared" si="6"/>
        <v>9.5</v>
      </c>
      <c r="I29" s="8">
        <f t="shared" si="6"/>
        <v>9.5</v>
      </c>
      <c r="J29" s="8">
        <f t="shared" si="6"/>
        <v>9.5</v>
      </c>
      <c r="K29" s="8">
        <f t="shared" si="6"/>
        <v>9.5</v>
      </c>
      <c r="L29" s="8">
        <f t="shared" si="6"/>
        <v>9.5</v>
      </c>
      <c r="M29" s="8">
        <f t="shared" si="6"/>
        <v>9.5</v>
      </c>
      <c r="N29" s="8">
        <f t="shared" si="6"/>
        <v>9.5</v>
      </c>
      <c r="O29" s="8">
        <f t="shared" si="6"/>
        <v>9.5</v>
      </c>
      <c r="P29" s="8">
        <f t="shared" si="6"/>
        <v>9.5</v>
      </c>
      <c r="Q29" s="8">
        <f t="shared" si="6"/>
        <v>9.5</v>
      </c>
      <c r="R29" s="8">
        <f t="shared" si="6"/>
        <v>9.5</v>
      </c>
    </row>
    <row r="30" spans="2:18" x14ac:dyDescent="0.35">
      <c r="C30" s="16">
        <v>6</v>
      </c>
      <c r="D30" s="17">
        <v>0.05</v>
      </c>
      <c r="E30" s="18"/>
      <c r="F30" t="s">
        <v>66</v>
      </c>
      <c r="G30" s="8">
        <f>$C$14</f>
        <v>7</v>
      </c>
      <c r="H30" s="8">
        <f t="shared" ref="H30:R30" si="7">$C$14</f>
        <v>7</v>
      </c>
      <c r="I30" s="8">
        <f t="shared" si="7"/>
        <v>7</v>
      </c>
      <c r="J30" s="8">
        <f t="shared" si="7"/>
        <v>7</v>
      </c>
      <c r="K30" s="8">
        <f t="shared" si="7"/>
        <v>7</v>
      </c>
      <c r="L30" s="8">
        <f t="shared" si="7"/>
        <v>7</v>
      </c>
      <c r="M30" s="8">
        <f t="shared" si="7"/>
        <v>7</v>
      </c>
      <c r="N30" s="8">
        <f t="shared" si="7"/>
        <v>7</v>
      </c>
      <c r="O30" s="8">
        <f t="shared" si="7"/>
        <v>7</v>
      </c>
      <c r="P30" s="8">
        <f t="shared" si="7"/>
        <v>7</v>
      </c>
      <c r="Q30" s="8">
        <f t="shared" si="7"/>
        <v>7</v>
      </c>
      <c r="R30" s="8">
        <f t="shared" si="7"/>
        <v>7</v>
      </c>
    </row>
    <row r="31" spans="2:18" x14ac:dyDescent="0.35">
      <c r="C31" s="16">
        <v>6.5</v>
      </c>
      <c r="D31" s="17">
        <v>7.0000000000000007E-2</v>
      </c>
      <c r="E31" s="18"/>
      <c r="F31" t="s">
        <v>14</v>
      </c>
      <c r="G31">
        <f t="shared" ref="G31:R31" si="8">$C$15</f>
        <v>95</v>
      </c>
      <c r="H31">
        <f t="shared" si="8"/>
        <v>95</v>
      </c>
      <c r="I31">
        <f t="shared" si="8"/>
        <v>95</v>
      </c>
      <c r="J31">
        <f t="shared" si="8"/>
        <v>95</v>
      </c>
      <c r="K31">
        <f t="shared" si="8"/>
        <v>95</v>
      </c>
      <c r="L31">
        <f t="shared" si="8"/>
        <v>95</v>
      </c>
      <c r="M31">
        <f t="shared" si="8"/>
        <v>95</v>
      </c>
      <c r="N31">
        <f t="shared" si="8"/>
        <v>95</v>
      </c>
      <c r="O31">
        <f t="shared" si="8"/>
        <v>95</v>
      </c>
      <c r="P31">
        <f t="shared" si="8"/>
        <v>95</v>
      </c>
      <c r="Q31">
        <f t="shared" si="8"/>
        <v>95</v>
      </c>
      <c r="R31">
        <f t="shared" si="8"/>
        <v>95</v>
      </c>
    </row>
    <row r="32" spans="2:18" x14ac:dyDescent="0.35">
      <c r="C32" s="16">
        <v>7</v>
      </c>
      <c r="D32" s="17">
        <v>0.08</v>
      </c>
      <c r="E32" s="18"/>
    </row>
    <row r="33" spans="1:18" x14ac:dyDescent="0.35">
      <c r="C33" s="16">
        <v>7.5</v>
      </c>
      <c r="D33" s="17">
        <v>0.09</v>
      </c>
      <c r="E33" s="18"/>
      <c r="F33" t="s">
        <v>67</v>
      </c>
      <c r="G33" s="8">
        <f t="shared" ref="G33:R33" si="9">IF(G20=0,0,IFERROR(G29-G20,""))</f>
        <v>-1.5561809999999987</v>
      </c>
      <c r="H33" s="8">
        <f t="shared" si="9"/>
        <v>-1.0842809999999989</v>
      </c>
      <c r="I33" s="8">
        <f t="shared" si="9"/>
        <v>0.14807099999999807</v>
      </c>
      <c r="J33" s="8">
        <f t="shared" si="9"/>
        <v>0.95397849999999984</v>
      </c>
      <c r="K33" s="8">
        <f t="shared" si="9"/>
        <v>0.88574050000000071</v>
      </c>
      <c r="L33" s="8">
        <f t="shared" si="9"/>
        <v>0.1997959999999992</v>
      </c>
      <c r="M33" s="8">
        <f t="shared" si="9"/>
        <v>0.42286599999999908</v>
      </c>
      <c r="N33" s="8">
        <f t="shared" si="9"/>
        <v>-0.76532650000000046</v>
      </c>
      <c r="O33" s="8">
        <f t="shared" si="9"/>
        <v>-0.4890490000000014</v>
      </c>
      <c r="P33" s="8">
        <f t="shared" si="9"/>
        <v>-0.50333149999999982</v>
      </c>
      <c r="Q33" s="8">
        <f t="shared" si="9"/>
        <v>-0.88870800000000116</v>
      </c>
      <c r="R33" s="8">
        <f t="shared" si="9"/>
        <v>0.139011</v>
      </c>
    </row>
    <row r="34" spans="1:18" x14ac:dyDescent="0.35">
      <c r="C34" s="16">
        <v>8</v>
      </c>
      <c r="D34" s="17">
        <v>0.1</v>
      </c>
      <c r="E34" s="18"/>
      <c r="F34" t="s">
        <v>68</v>
      </c>
      <c r="G34" s="31">
        <f>IF(G20=0,0,IFERROR(G30-G20,""))</f>
        <v>-4.0561809999999987</v>
      </c>
      <c r="H34" s="31">
        <f t="shared" ref="H34:R34" si="10">IF(H20=0,0,IFERROR(H30-H20,""))</f>
        <v>-3.5842809999999989</v>
      </c>
      <c r="I34" s="31">
        <f t="shared" si="10"/>
        <v>-2.3519290000000019</v>
      </c>
      <c r="J34" s="31">
        <f t="shared" si="10"/>
        <v>-1.5460215000000002</v>
      </c>
      <c r="K34" s="31">
        <f t="shared" si="10"/>
        <v>-1.6142594999999993</v>
      </c>
      <c r="L34" s="31">
        <f t="shared" si="10"/>
        <v>-2.3002040000000008</v>
      </c>
      <c r="M34" s="31">
        <f t="shared" si="10"/>
        <v>-2.0771340000000009</v>
      </c>
      <c r="N34" s="31">
        <f t="shared" si="10"/>
        <v>-3.2653265000000005</v>
      </c>
      <c r="O34" s="31">
        <f t="shared" si="10"/>
        <v>-2.9890490000000014</v>
      </c>
      <c r="P34" s="31">
        <f t="shared" si="10"/>
        <v>-3.0033314999999998</v>
      </c>
      <c r="Q34" s="31">
        <f t="shared" si="10"/>
        <v>-3.3887080000000012</v>
      </c>
      <c r="R34" s="31">
        <f t="shared" si="10"/>
        <v>-2.360989</v>
      </c>
    </row>
    <row r="35" spans="1:18" x14ac:dyDescent="0.35">
      <c r="C35" s="16">
        <v>8.5</v>
      </c>
      <c r="D35" s="17">
        <v>0.105</v>
      </c>
      <c r="E35" s="18"/>
    </row>
    <row r="36" spans="1:18" x14ac:dyDescent="0.35">
      <c r="C36" s="16">
        <v>9</v>
      </c>
      <c r="D36" s="17">
        <v>0.11</v>
      </c>
      <c r="F36" s="11" t="s">
        <v>60</v>
      </c>
      <c r="G36" s="14">
        <f>IFERROR(IF(AND(G33&gt;0,$C$11&lt;=50000),G33*(G31/100)*$C$11/12,IF(AND(G33&gt;0,$C$11&gt;50000),G33*(G31/100)*50000/12+IF(AND(G34&gt;0,$C$11&gt;50000),G34*(G31/100)*($C$11-50000)/12,0),0)),0)</f>
        <v>0</v>
      </c>
      <c r="H36" s="14">
        <f t="shared" ref="H36:R36" si="11">IFERROR(IF(AND(H33&gt;0,$C$11&lt;=50000),H33*(H31/100)*$C$11/12,IF(AND(H33&gt;0,$C$11&gt;50000),H33*(H31/100)*50000/12+IF(AND(H34&gt;0,$C$11&gt;50000),H34*(H31/100)*($C$11-50000)/12,0),0)),0)</f>
        <v>0</v>
      </c>
      <c r="I36" s="14">
        <f t="shared" si="11"/>
        <v>586.11437499999238</v>
      </c>
      <c r="J36" s="14">
        <f t="shared" si="11"/>
        <v>3776.1648958333321</v>
      </c>
      <c r="K36" s="14">
        <f t="shared" si="11"/>
        <v>3506.0561458333359</v>
      </c>
      <c r="L36" s="14">
        <f t="shared" si="11"/>
        <v>790.85916666666344</v>
      </c>
      <c r="M36" s="14">
        <f t="shared" si="11"/>
        <v>1673.8445833333296</v>
      </c>
      <c r="N36" s="14">
        <f t="shared" si="11"/>
        <v>0</v>
      </c>
      <c r="O36" s="14">
        <f t="shared" si="11"/>
        <v>0</v>
      </c>
      <c r="P36" s="14">
        <f t="shared" si="11"/>
        <v>0</v>
      </c>
      <c r="Q36" s="14">
        <f t="shared" si="11"/>
        <v>0</v>
      </c>
      <c r="R36" s="14">
        <f t="shared" si="11"/>
        <v>550.25187500000004</v>
      </c>
    </row>
    <row r="37" spans="1:18" x14ac:dyDescent="0.35">
      <c r="C37" s="16">
        <v>9.5</v>
      </c>
      <c r="D37" s="17">
        <v>0.15</v>
      </c>
      <c r="F37" s="11"/>
    </row>
    <row r="38" spans="1:18" x14ac:dyDescent="0.35">
      <c r="E38" s="1"/>
      <c r="F38" s="48" t="s">
        <v>62</v>
      </c>
      <c r="G38" s="48"/>
      <c r="H38" s="48"/>
      <c r="I38" s="48"/>
      <c r="J38" s="48"/>
      <c r="K38" s="48"/>
      <c r="L38" s="48"/>
      <c r="M38" s="48"/>
      <c r="N38" s="48"/>
      <c r="O38" s="48"/>
      <c r="P38" s="48"/>
      <c r="Q38" s="48"/>
      <c r="R38" s="48"/>
    </row>
    <row r="39" spans="1:18" x14ac:dyDescent="0.35">
      <c r="B39" s="10" t="s">
        <v>56</v>
      </c>
      <c r="C39" s="19" t="s">
        <v>18</v>
      </c>
      <c r="D39" s="15" t="s">
        <v>19</v>
      </c>
      <c r="E39" s="18"/>
      <c r="F39" s="49" t="s">
        <v>61</v>
      </c>
      <c r="G39" s="49"/>
      <c r="H39" s="49"/>
      <c r="I39" s="49"/>
      <c r="J39" s="49"/>
      <c r="K39" s="49"/>
      <c r="L39" s="49"/>
      <c r="M39" s="49"/>
      <c r="N39" s="49"/>
      <c r="O39" s="49"/>
      <c r="P39" s="49"/>
      <c r="Q39" s="49"/>
      <c r="R39" s="49"/>
    </row>
    <row r="40" spans="1:18" x14ac:dyDescent="0.35">
      <c r="C40" s="16">
        <v>4</v>
      </c>
      <c r="D40" s="17">
        <v>0</v>
      </c>
      <c r="E40" s="18"/>
    </row>
    <row r="41" spans="1:18" x14ac:dyDescent="0.35">
      <c r="C41" s="16">
        <v>4.5</v>
      </c>
      <c r="D41" s="41">
        <v>2.5000000000000001E-3</v>
      </c>
      <c r="E41" s="18"/>
      <c r="F41" t="s">
        <v>4</v>
      </c>
      <c r="G41" s="5">
        <f>IFERROR(G$36,0)</f>
        <v>0</v>
      </c>
    </row>
    <row r="42" spans="1:18" x14ac:dyDescent="0.35">
      <c r="C42" s="16">
        <v>5</v>
      </c>
      <c r="D42" s="17">
        <v>5.0000000000000001E-3</v>
      </c>
      <c r="E42" s="18"/>
      <c r="F42" t="s">
        <v>21</v>
      </c>
      <c r="G42" s="5">
        <f>IFERROR(H$36,0)</f>
        <v>0</v>
      </c>
    </row>
    <row r="43" spans="1:18" x14ac:dyDescent="0.35">
      <c r="C43" s="16">
        <v>5.5</v>
      </c>
      <c r="D43" s="17">
        <v>0.1</v>
      </c>
      <c r="E43" s="18"/>
      <c r="F43" t="s">
        <v>22</v>
      </c>
      <c r="G43" s="5">
        <f>IFERROR(I$36,0)</f>
        <v>586.11437499999238</v>
      </c>
    </row>
    <row r="44" spans="1:18" x14ac:dyDescent="0.35">
      <c r="C44" s="16">
        <v>6</v>
      </c>
      <c r="D44" s="17">
        <v>0.31</v>
      </c>
      <c r="E44" s="18"/>
      <c r="F44" t="s">
        <v>23</v>
      </c>
      <c r="G44" s="5">
        <f>IFERROR(J$36,0)</f>
        <v>3776.1648958333321</v>
      </c>
    </row>
    <row r="45" spans="1:18" x14ac:dyDescent="0.35">
      <c r="C45" s="16">
        <v>6.5</v>
      </c>
      <c r="D45" s="17">
        <v>0.65</v>
      </c>
      <c r="E45" s="18"/>
      <c r="F45" t="s">
        <v>24</v>
      </c>
      <c r="G45" s="5">
        <f>IFERROR(K$36,0)</f>
        <v>3506.0561458333359</v>
      </c>
    </row>
    <row r="46" spans="1:18" x14ac:dyDescent="0.35">
      <c r="C46" s="16">
        <v>7</v>
      </c>
      <c r="D46" s="17">
        <v>1.107</v>
      </c>
      <c r="E46" s="18"/>
      <c r="F46" t="s">
        <v>25</v>
      </c>
      <c r="G46" s="5">
        <f>IFERROR(L$36,0)</f>
        <v>790.85916666666344</v>
      </c>
    </row>
    <row r="47" spans="1:18" x14ac:dyDescent="0.35">
      <c r="A47" s="21">
        <f ca="1">TODAY()</f>
        <v>46232</v>
      </c>
      <c r="C47" s="16">
        <v>7.5</v>
      </c>
      <c r="D47" s="17">
        <v>1.413</v>
      </c>
      <c r="F47" t="s">
        <v>26</v>
      </c>
      <c r="G47" s="5">
        <f>IFERROR(M$36,0)</f>
        <v>1673.8445833333296</v>
      </c>
    </row>
    <row r="48" spans="1:18" x14ac:dyDescent="0.35">
      <c r="C48" s="16">
        <v>8</v>
      </c>
      <c r="D48" s="17">
        <v>1.8129999999999999</v>
      </c>
      <c r="F48" t="s">
        <v>27</v>
      </c>
      <c r="G48" s="5">
        <f>IFERROR(N$36,0)</f>
        <v>0</v>
      </c>
    </row>
    <row r="49" spans="6:7" x14ac:dyDescent="0.35">
      <c r="F49" t="s">
        <v>28</v>
      </c>
      <c r="G49" s="5">
        <f>IFERROR(O$36,0)</f>
        <v>0</v>
      </c>
    </row>
    <row r="50" spans="6:7" x14ac:dyDescent="0.35">
      <c r="F50" t="s">
        <v>29</v>
      </c>
      <c r="G50" s="5">
        <f>IFERROR(P$36,0)</f>
        <v>0</v>
      </c>
    </row>
    <row r="51" spans="6:7" x14ac:dyDescent="0.35">
      <c r="F51" t="s">
        <v>30</v>
      </c>
      <c r="G51" s="5">
        <f>IFERROR(Q$36,0)</f>
        <v>0</v>
      </c>
    </row>
    <row r="52" spans="6:7" x14ac:dyDescent="0.35">
      <c r="F52" t="s">
        <v>31</v>
      </c>
      <c r="G52" s="5">
        <f>IFERROR(R$36,0)</f>
        <v>550.25187500000004</v>
      </c>
    </row>
    <row r="54" spans="6:7" x14ac:dyDescent="0.35">
      <c r="F54" s="11" t="s">
        <v>20</v>
      </c>
      <c r="G54" s="14">
        <f>SUM(G41:G52)</f>
        <v>10883.291041666653</v>
      </c>
    </row>
    <row r="55" spans="6:7" x14ac:dyDescent="0.35">
      <c r="F55" s="11"/>
      <c r="G55" s="11"/>
    </row>
    <row r="56" spans="6:7" x14ac:dyDescent="0.35">
      <c r="F56" s="11" t="s">
        <v>45</v>
      </c>
      <c r="G56" s="20">
        <f>C22</f>
        <v>70324</v>
      </c>
    </row>
    <row r="57" spans="6:7" x14ac:dyDescent="0.35">
      <c r="F57" s="11" t="s">
        <v>46</v>
      </c>
      <c r="G57" s="13">
        <f>G54-G56</f>
        <v>-59440.708958333344</v>
      </c>
    </row>
    <row r="66" customFormat="1" x14ac:dyDescent="0.35"/>
    <row r="67" customFormat="1" x14ac:dyDescent="0.35"/>
    <row r="68" customFormat="1" x14ac:dyDescent="0.35"/>
    <row r="69" customFormat="1" x14ac:dyDescent="0.35"/>
    <row r="70" customFormat="1" x14ac:dyDescent="0.35"/>
    <row r="71" customFormat="1" x14ac:dyDescent="0.35"/>
  </sheetData>
  <sheetProtection algorithmName="SHA-512" hashValue="A9+lLRPIV18baPyNHT9RkvQVvyQ4vXVIwYDaKnmihFSQvybbjw2KAw0NY7NlIhiSS4SB0csIKU0ul0TaJRBJ2A==" saltValue="lWqyexDh+fKqJ/LllpmOOg==" spinCount="100000" sheet="1" objects="1" scenarios="1"/>
  <protectedRanges>
    <protectedRange sqref="G41:G52" name="Range4"/>
    <protectedRange sqref="C17 C13:C15" name="Range2"/>
    <protectedRange sqref="C6:C8" name="Range1"/>
    <protectedRange sqref="S5:S9 G12:R13 G17:R19" name="Range3"/>
    <protectedRange sqref="G6:R10" name="Range3_1"/>
  </protectedRanges>
  <mergeCells count="8">
    <mergeCell ref="F38:R38"/>
    <mergeCell ref="F39:R39"/>
    <mergeCell ref="B1:E1"/>
    <mergeCell ref="B2:D2"/>
    <mergeCell ref="F2:R2"/>
    <mergeCell ref="F3:R3"/>
    <mergeCell ref="F26:R26"/>
    <mergeCell ref="F27:R27"/>
  </mergeCells>
  <hyperlinks>
    <hyperlink ref="T5" r:id="rId1" xr:uid="{00000000-0004-0000-0300-000000000000}"/>
    <hyperlink ref="T7" r:id="rId2" xr:uid="{00000000-0004-0000-0300-000001000000}"/>
    <hyperlink ref="T9" r:id="rId3" xr:uid="{00000000-0004-0000-0300-000002000000}"/>
    <hyperlink ref="T8" r:id="rId4" xr:uid="{00000000-0004-0000-0300-000003000000}"/>
    <hyperlink ref="F8" r:id="rId5" xr:uid="{00000000-0004-0000-0300-000004000000}"/>
    <hyperlink ref="F6" r:id="rId6" xr:uid="{00000000-0004-0000-0300-000005000000}"/>
    <hyperlink ref="F9" r:id="rId7" xr:uid="{00000000-0004-0000-0300-000006000000}"/>
    <hyperlink ref="F10" r:id="rId8" xr:uid="{00000000-0004-0000-0300-000007000000}"/>
  </hyperlinks>
  <pageMargins left="0.7" right="0.7" top="0.75" bottom="0.75" header="0.3" footer="0.3"/>
  <drawing r:id="rId9"/>
  <legacyDrawing r:id="rId10"/>
  <mc:AlternateContent xmlns:mc="http://schemas.openxmlformats.org/markup-compatibility/2006">
    <mc:Choice Requires="x14">
      <controls>
        <mc:AlternateContent xmlns:mc="http://schemas.openxmlformats.org/markup-compatibility/2006">
          <mc:Choice Requires="x14">
            <control shapeId="94209" r:id="rId11" name="Button 1">
              <controlPr defaultSize="0" print="0" autoFill="0" autoPict="0" macro="[0]!Print2018">
                <anchor moveWithCells="1" sizeWithCells="1">
                  <from>
                    <xdr:col>10</xdr:col>
                    <xdr:colOff>476250</xdr:colOff>
                    <xdr:row>54</xdr:row>
                    <xdr:rowOff>184150</xdr:rowOff>
                  </from>
                  <to>
                    <xdr:col>11</xdr:col>
                    <xdr:colOff>774700</xdr:colOff>
                    <xdr:row>57</xdr:row>
                    <xdr:rowOff>69850</xdr:rowOff>
                  </to>
                </anchor>
              </controlPr>
            </control>
          </mc:Choice>
        </mc:AlternateContent>
        <mc:AlternateContent xmlns:mc="http://schemas.openxmlformats.org/markup-compatibility/2006">
          <mc:Choice Requires="x14">
            <control shapeId="94210" r:id="rId12" name="Button 2">
              <controlPr defaultSize="0" print="0" autoFill="0" autoPict="0" macro="[0]!Goto2018">
                <anchor moveWithCells="1" sizeWithCells="1">
                  <from>
                    <xdr:col>8</xdr:col>
                    <xdr:colOff>603250</xdr:colOff>
                    <xdr:row>55</xdr:row>
                    <xdr:rowOff>12700</xdr:rowOff>
                  </from>
                  <to>
                    <xdr:col>10</xdr:col>
                    <xdr:colOff>50800</xdr:colOff>
                    <xdr:row>57</xdr:row>
                    <xdr:rowOff>88900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6"/>
  <dimension ref="A1:V71"/>
  <sheetViews>
    <sheetView workbookViewId="0">
      <selection activeCell="C3" sqref="C3"/>
    </sheetView>
  </sheetViews>
  <sheetFormatPr defaultRowHeight="14.5" x14ac:dyDescent="0.35"/>
  <cols>
    <col min="1" max="1" width="9.7265625" bestFit="1" customWidth="1"/>
    <col min="2" max="2" width="45.81640625" bestFit="1" customWidth="1"/>
    <col min="3" max="3" width="17.453125" customWidth="1"/>
    <col min="5" max="5" width="9.1796875" customWidth="1"/>
    <col min="6" max="6" width="54.453125" customWidth="1"/>
    <col min="7" max="7" width="14.54296875" customWidth="1"/>
    <col min="8" max="18" width="12.7265625" customWidth="1"/>
    <col min="19" max="19" width="5.1796875" customWidth="1"/>
    <col min="20" max="20" width="0" hidden="1" customWidth="1"/>
  </cols>
  <sheetData>
    <row r="1" spans="2:22" x14ac:dyDescent="0.35">
      <c r="B1" s="50" t="s">
        <v>43</v>
      </c>
      <c r="C1" s="45"/>
      <c r="D1" s="45"/>
      <c r="E1" s="45"/>
    </row>
    <row r="2" spans="2:22" x14ac:dyDescent="0.35">
      <c r="B2" s="51" t="s">
        <v>0</v>
      </c>
      <c r="C2" s="51"/>
      <c r="D2" s="51"/>
      <c r="E2" s="1"/>
      <c r="F2" s="48"/>
      <c r="G2" s="48"/>
      <c r="H2" s="48"/>
      <c r="I2" s="48"/>
      <c r="J2" s="48"/>
      <c r="K2" s="48"/>
      <c r="L2" s="48"/>
      <c r="M2" s="48"/>
      <c r="N2" s="48"/>
      <c r="O2" s="48"/>
      <c r="P2" s="48"/>
      <c r="Q2" s="48"/>
      <c r="R2" s="48"/>
    </row>
    <row r="3" spans="2:22" x14ac:dyDescent="0.35">
      <c r="B3" t="s">
        <v>1</v>
      </c>
      <c r="C3" s="2">
        <v>100</v>
      </c>
      <c r="F3" s="49" t="s">
        <v>2</v>
      </c>
      <c r="G3" s="49"/>
      <c r="H3" s="49"/>
      <c r="I3" s="49"/>
      <c r="J3" s="49"/>
      <c r="K3" s="49"/>
      <c r="L3" s="49"/>
      <c r="M3" s="49"/>
      <c r="N3" s="49"/>
      <c r="O3" s="49"/>
      <c r="P3" s="49"/>
      <c r="Q3" s="49"/>
      <c r="R3" s="49"/>
    </row>
    <row r="4" spans="2:22" x14ac:dyDescent="0.35">
      <c r="F4" s="40">
        <v>2016</v>
      </c>
      <c r="G4" s="3" t="s">
        <v>4</v>
      </c>
      <c r="H4" s="3" t="s">
        <v>21</v>
      </c>
      <c r="I4" s="3" t="s">
        <v>22</v>
      </c>
      <c r="J4" s="3" t="s">
        <v>23</v>
      </c>
      <c r="K4" s="3" t="s">
        <v>24</v>
      </c>
      <c r="L4" s="3" t="s">
        <v>25</v>
      </c>
      <c r="M4" s="3" t="s">
        <v>26</v>
      </c>
      <c r="N4" s="3" t="s">
        <v>27</v>
      </c>
      <c r="O4" s="3" t="s">
        <v>28</v>
      </c>
      <c r="P4" s="3" t="s">
        <v>29</v>
      </c>
      <c r="Q4" s="3" t="s">
        <v>30</v>
      </c>
      <c r="R4" s="3" t="s">
        <v>31</v>
      </c>
      <c r="S4" s="1"/>
      <c r="T4" s="27" t="s">
        <v>37</v>
      </c>
      <c r="V4" s="1"/>
    </row>
    <row r="5" spans="2:22" x14ac:dyDescent="0.35">
      <c r="B5" t="s">
        <v>5</v>
      </c>
      <c r="F5" s="27" t="s">
        <v>37</v>
      </c>
      <c r="S5" s="22"/>
      <c r="T5" s="6" t="s">
        <v>7</v>
      </c>
    </row>
    <row r="6" spans="2:22" x14ac:dyDescent="0.35">
      <c r="B6">
        <v>2013</v>
      </c>
      <c r="C6" s="35">
        <v>10000000</v>
      </c>
      <c r="D6" t="s">
        <v>8</v>
      </c>
      <c r="F6" s="6" t="s">
        <v>47</v>
      </c>
      <c r="G6" s="29">
        <v>16.100000000000001</v>
      </c>
      <c r="H6" s="29">
        <v>15.7</v>
      </c>
      <c r="I6" s="29">
        <v>15.3</v>
      </c>
      <c r="J6" s="29">
        <v>15</v>
      </c>
      <c r="K6" s="29">
        <v>14.5</v>
      </c>
      <c r="L6" s="29">
        <v>14.8</v>
      </c>
      <c r="M6" s="29">
        <v>16.100000000000001</v>
      </c>
      <c r="N6" s="29">
        <v>17.100000000000001</v>
      </c>
      <c r="O6" s="29">
        <v>17.3</v>
      </c>
      <c r="P6" s="29">
        <v>16.600000000000001</v>
      </c>
      <c r="Q6" s="29">
        <v>17.600000000000001</v>
      </c>
      <c r="R6" s="29">
        <v>18.8</v>
      </c>
      <c r="S6" s="22"/>
    </row>
    <row r="7" spans="2:22" x14ac:dyDescent="0.35">
      <c r="B7">
        <v>2014</v>
      </c>
      <c r="C7" s="36">
        <v>10500000</v>
      </c>
      <c r="D7" t="s">
        <v>8</v>
      </c>
      <c r="F7" t="s">
        <v>9</v>
      </c>
      <c r="G7" s="39"/>
      <c r="H7" s="39"/>
      <c r="I7" s="39"/>
      <c r="J7" s="39"/>
      <c r="K7" s="39"/>
      <c r="L7" s="39"/>
      <c r="M7" s="39"/>
      <c r="N7" s="39"/>
      <c r="O7" s="39"/>
      <c r="P7" s="39"/>
      <c r="Q7" s="39"/>
      <c r="R7" s="39"/>
      <c r="S7" s="22"/>
      <c r="T7" s="6" t="s">
        <v>7</v>
      </c>
    </row>
    <row r="8" spans="2:22" x14ac:dyDescent="0.35">
      <c r="B8">
        <v>2015</v>
      </c>
      <c r="C8" s="36">
        <v>11000000</v>
      </c>
      <c r="D8" t="s">
        <v>8</v>
      </c>
      <c r="F8" s="6" t="s">
        <v>48</v>
      </c>
      <c r="G8" s="29">
        <v>3.66</v>
      </c>
      <c r="H8" s="29">
        <v>3.57</v>
      </c>
      <c r="I8" s="29">
        <v>3.57</v>
      </c>
      <c r="J8" s="29">
        <v>3.58</v>
      </c>
      <c r="K8" s="29">
        <v>3.68</v>
      </c>
      <c r="L8" s="29">
        <v>3.82</v>
      </c>
      <c r="M8" s="29">
        <v>3.6</v>
      </c>
      <c r="N8" s="29">
        <v>3.21</v>
      </c>
      <c r="O8" s="29">
        <v>3.22</v>
      </c>
      <c r="P8" s="29">
        <v>3.29</v>
      </c>
      <c r="Q8" s="29">
        <v>3.23</v>
      </c>
      <c r="R8" s="29">
        <v>3.33</v>
      </c>
      <c r="S8" s="22"/>
      <c r="T8" s="26" t="s">
        <v>36</v>
      </c>
    </row>
    <row r="9" spans="2:22" x14ac:dyDescent="0.35">
      <c r="C9" s="7"/>
      <c r="F9" s="6" t="s">
        <v>49</v>
      </c>
      <c r="G9" s="29">
        <v>279.56</v>
      </c>
      <c r="H9" s="29">
        <v>273.61</v>
      </c>
      <c r="I9" s="29">
        <v>276.22000000000003</v>
      </c>
      <c r="J9" s="29">
        <v>303.81</v>
      </c>
      <c r="K9" s="29">
        <v>376.35</v>
      </c>
      <c r="L9" s="29">
        <v>408.57</v>
      </c>
      <c r="M9" s="29">
        <v>371.49</v>
      </c>
      <c r="N9" s="29">
        <v>340.8</v>
      </c>
      <c r="O9" s="29">
        <v>337.95</v>
      </c>
      <c r="P9" s="29">
        <v>323.27</v>
      </c>
      <c r="Q9" s="29">
        <v>322.41000000000003</v>
      </c>
      <c r="R9" s="29">
        <v>321.02</v>
      </c>
      <c r="S9" s="22"/>
      <c r="T9" s="6" t="s">
        <v>7</v>
      </c>
    </row>
    <row r="10" spans="2:22" x14ac:dyDescent="0.35">
      <c r="B10" t="s">
        <v>10</v>
      </c>
      <c r="C10" s="7">
        <f>MAX(C6:C8)</f>
        <v>11000000</v>
      </c>
      <c r="D10" t="s">
        <v>8</v>
      </c>
      <c r="F10" s="6" t="s">
        <v>50</v>
      </c>
      <c r="G10" s="29">
        <v>147</v>
      </c>
      <c r="H10" s="29">
        <v>142</v>
      </c>
      <c r="I10" s="29">
        <v>144</v>
      </c>
      <c r="J10" s="29">
        <v>153</v>
      </c>
      <c r="K10" s="29">
        <v>147</v>
      </c>
      <c r="L10" s="29">
        <v>142</v>
      </c>
      <c r="M10" s="29">
        <v>140</v>
      </c>
      <c r="N10" s="29">
        <v>138</v>
      </c>
      <c r="O10" s="29">
        <v>137</v>
      </c>
      <c r="P10" s="29">
        <v>135</v>
      </c>
      <c r="Q10" s="29">
        <v>130</v>
      </c>
      <c r="R10" s="29">
        <v>129</v>
      </c>
    </row>
    <row r="11" spans="2:22" x14ac:dyDescent="0.35">
      <c r="C11" s="7">
        <f>C10/100</f>
        <v>110000</v>
      </c>
      <c r="D11" t="s">
        <v>11</v>
      </c>
      <c r="F11" t="s">
        <v>3</v>
      </c>
      <c r="G11" s="5">
        <f t="shared" ref="G11:R11" si="0">IFERROR((G6),"")</f>
        <v>16.100000000000001</v>
      </c>
      <c r="H11" s="5">
        <f t="shared" si="0"/>
        <v>15.7</v>
      </c>
      <c r="I11" s="5">
        <f t="shared" si="0"/>
        <v>15.3</v>
      </c>
      <c r="J11" s="5">
        <f t="shared" si="0"/>
        <v>15</v>
      </c>
      <c r="K11" s="5">
        <f t="shared" si="0"/>
        <v>14.5</v>
      </c>
      <c r="L11" s="5">
        <f t="shared" si="0"/>
        <v>14.8</v>
      </c>
      <c r="M11" s="5">
        <f t="shared" si="0"/>
        <v>16.100000000000001</v>
      </c>
      <c r="N11" s="5">
        <f t="shared" si="0"/>
        <v>17.100000000000001</v>
      </c>
      <c r="O11" s="5">
        <f t="shared" si="0"/>
        <v>17.3</v>
      </c>
      <c r="P11" s="5">
        <f t="shared" si="0"/>
        <v>16.600000000000001</v>
      </c>
      <c r="Q11" s="5">
        <f t="shared" si="0"/>
        <v>17.600000000000001</v>
      </c>
      <c r="R11" s="5">
        <f t="shared" si="0"/>
        <v>18.8</v>
      </c>
    </row>
    <row r="12" spans="2:22" x14ac:dyDescent="0.35">
      <c r="G12" s="5"/>
      <c r="H12" s="5"/>
      <c r="I12" s="5"/>
      <c r="J12" s="5"/>
      <c r="K12" s="5"/>
      <c r="L12" s="5"/>
      <c r="M12" s="5"/>
      <c r="N12" s="5"/>
      <c r="O12" s="5"/>
      <c r="P12" s="5"/>
      <c r="Q12" s="5"/>
      <c r="R12" s="5"/>
    </row>
    <row r="13" spans="2:22" x14ac:dyDescent="0.35">
      <c r="B13" t="s">
        <v>65</v>
      </c>
      <c r="C13" s="37">
        <v>9.5</v>
      </c>
      <c r="D13" s="4" t="s">
        <v>6</v>
      </c>
      <c r="F13" t="s">
        <v>9</v>
      </c>
      <c r="G13" s="5"/>
      <c r="H13" s="5"/>
      <c r="I13" s="5"/>
      <c r="J13" s="5"/>
      <c r="K13" s="5"/>
      <c r="L13" s="5"/>
      <c r="M13" s="5"/>
      <c r="N13" s="5"/>
      <c r="O13" s="5"/>
      <c r="P13" s="5"/>
      <c r="Q13" s="5"/>
      <c r="R13" s="5"/>
    </row>
    <row r="14" spans="2:22" x14ac:dyDescent="0.35">
      <c r="B14" t="s">
        <v>66</v>
      </c>
      <c r="C14" s="37">
        <v>7</v>
      </c>
      <c r="D14" s="4" t="s">
        <v>6</v>
      </c>
      <c r="E14" s="4"/>
      <c r="F14" t="s">
        <v>34</v>
      </c>
      <c r="G14" s="22">
        <f t="shared" ref="G14:R14" si="1">IFERROR((G8)*1.0728,"")</f>
        <v>3.9264480000000002</v>
      </c>
      <c r="H14" s="22">
        <f t="shared" si="1"/>
        <v>3.8298959999999997</v>
      </c>
      <c r="I14" s="22">
        <f t="shared" si="1"/>
        <v>3.8298959999999997</v>
      </c>
      <c r="J14" s="22">
        <f t="shared" si="1"/>
        <v>3.840624</v>
      </c>
      <c r="K14" s="22">
        <f t="shared" si="1"/>
        <v>3.9479040000000003</v>
      </c>
      <c r="L14" s="22">
        <f t="shared" si="1"/>
        <v>4.098096</v>
      </c>
      <c r="M14" s="22">
        <f t="shared" si="1"/>
        <v>3.8620800000000002</v>
      </c>
      <c r="N14" s="22">
        <f t="shared" si="1"/>
        <v>3.4436879999999999</v>
      </c>
      <c r="O14" s="22">
        <f t="shared" si="1"/>
        <v>3.4544160000000002</v>
      </c>
      <c r="P14" s="22">
        <f t="shared" si="1"/>
        <v>3.529512</v>
      </c>
      <c r="Q14" s="22">
        <f t="shared" si="1"/>
        <v>3.465144</v>
      </c>
      <c r="R14" s="22">
        <f t="shared" si="1"/>
        <v>3.5724239999999998</v>
      </c>
    </row>
    <row r="15" spans="2:22" x14ac:dyDescent="0.35">
      <c r="B15" t="s">
        <v>14</v>
      </c>
      <c r="C15" s="38">
        <v>95</v>
      </c>
      <c r="D15" s="4" t="s">
        <v>15</v>
      </c>
      <c r="F15" t="s">
        <v>33</v>
      </c>
      <c r="G15" s="22">
        <f t="shared" ref="G15:R15" si="2">IFERROR((G9)*0.00735,"")</f>
        <v>2.0547659999999999</v>
      </c>
      <c r="H15" s="22">
        <f t="shared" si="2"/>
        <v>2.0110334999999999</v>
      </c>
      <c r="I15" s="22">
        <f t="shared" si="2"/>
        <v>2.0302169999999999</v>
      </c>
      <c r="J15" s="22">
        <f t="shared" si="2"/>
        <v>2.2330035000000001</v>
      </c>
      <c r="K15" s="22">
        <f t="shared" si="2"/>
        <v>2.7661725000000001</v>
      </c>
      <c r="L15" s="22">
        <f t="shared" si="2"/>
        <v>3.0029895</v>
      </c>
      <c r="M15" s="22">
        <f t="shared" si="2"/>
        <v>2.7304515</v>
      </c>
      <c r="N15" s="22">
        <f t="shared" si="2"/>
        <v>2.50488</v>
      </c>
      <c r="O15" s="22">
        <f t="shared" si="2"/>
        <v>2.4839324999999999</v>
      </c>
      <c r="P15" s="22">
        <f t="shared" si="2"/>
        <v>2.3760344999999998</v>
      </c>
      <c r="Q15" s="22">
        <f t="shared" si="2"/>
        <v>2.3697135</v>
      </c>
      <c r="R15" s="22">
        <f t="shared" si="2"/>
        <v>2.3594969999999997</v>
      </c>
    </row>
    <row r="16" spans="2:22" x14ac:dyDescent="0.35">
      <c r="E16" s="4"/>
      <c r="F16" t="s">
        <v>32</v>
      </c>
      <c r="G16" s="23">
        <f t="shared" ref="G16:R16" si="3">IFERROR((G10)*0.0137,"")</f>
        <v>2.0139</v>
      </c>
      <c r="H16" s="23">
        <f t="shared" si="3"/>
        <v>1.9454</v>
      </c>
      <c r="I16" s="23">
        <f t="shared" si="3"/>
        <v>1.9728000000000001</v>
      </c>
      <c r="J16" s="23">
        <f t="shared" si="3"/>
        <v>2.0960999999999999</v>
      </c>
      <c r="K16" s="23">
        <f t="shared" si="3"/>
        <v>2.0139</v>
      </c>
      <c r="L16" s="23">
        <f t="shared" si="3"/>
        <v>1.9454</v>
      </c>
      <c r="M16" s="23">
        <f t="shared" si="3"/>
        <v>1.9180000000000001</v>
      </c>
      <c r="N16" s="23">
        <f t="shared" si="3"/>
        <v>1.8906000000000001</v>
      </c>
      <c r="O16" s="23">
        <f t="shared" si="3"/>
        <v>1.8769</v>
      </c>
      <c r="P16" s="23">
        <f t="shared" si="3"/>
        <v>1.8495000000000001</v>
      </c>
      <c r="Q16" s="23">
        <f t="shared" si="3"/>
        <v>1.7810000000000001</v>
      </c>
      <c r="R16" s="23">
        <f t="shared" si="3"/>
        <v>1.7673000000000001</v>
      </c>
    </row>
    <row r="17" spans="2:18" x14ac:dyDescent="0.35">
      <c r="B17" t="s">
        <v>59</v>
      </c>
      <c r="C17" s="38"/>
      <c r="D17" s="4" t="s">
        <v>15</v>
      </c>
      <c r="G17" s="5"/>
      <c r="H17" s="5"/>
      <c r="I17" s="5"/>
      <c r="J17" s="5"/>
      <c r="K17" s="5"/>
      <c r="L17" s="5"/>
      <c r="M17" s="5"/>
      <c r="N17" s="5"/>
      <c r="O17" s="5"/>
      <c r="P17" s="5"/>
      <c r="Q17" s="5"/>
      <c r="R17" s="5"/>
    </row>
    <row r="18" spans="2:18" x14ac:dyDescent="0.35">
      <c r="B18" t="s">
        <v>57</v>
      </c>
      <c r="C18" s="9">
        <f>VLOOKUP(C$13,C26:D37,2)*((100-C17)/100)</f>
        <v>0.15</v>
      </c>
      <c r="D18" s="4" t="s">
        <v>6</v>
      </c>
      <c r="F18" t="s">
        <v>35</v>
      </c>
      <c r="G18" s="23">
        <f t="shared" ref="G18:R18" si="4">IFERROR(SUM(G14:G16),"")</f>
        <v>7.9951139999999992</v>
      </c>
      <c r="H18" s="23">
        <f t="shared" si="4"/>
        <v>7.7863294999999999</v>
      </c>
      <c r="I18" s="23">
        <f t="shared" si="4"/>
        <v>7.8329130000000005</v>
      </c>
      <c r="J18" s="23">
        <f t="shared" si="4"/>
        <v>8.1697275000000005</v>
      </c>
      <c r="K18" s="23">
        <f t="shared" si="4"/>
        <v>8.7279765000000005</v>
      </c>
      <c r="L18" s="23">
        <f t="shared" si="4"/>
        <v>9.0464854999999993</v>
      </c>
      <c r="M18" s="23">
        <f t="shared" si="4"/>
        <v>8.510531499999999</v>
      </c>
      <c r="N18" s="23">
        <f t="shared" si="4"/>
        <v>7.8391679999999999</v>
      </c>
      <c r="O18" s="23">
        <f t="shared" si="4"/>
        <v>7.8152485</v>
      </c>
      <c r="P18" s="23">
        <f t="shared" si="4"/>
        <v>7.7550464999999997</v>
      </c>
      <c r="Q18" s="23">
        <f t="shared" si="4"/>
        <v>7.6158575000000006</v>
      </c>
      <c r="R18" s="23">
        <f t="shared" si="4"/>
        <v>7.6992209999999996</v>
      </c>
    </row>
    <row r="19" spans="2:18" x14ac:dyDescent="0.35">
      <c r="B19" s="10" t="s">
        <v>58</v>
      </c>
      <c r="C19" s="9">
        <f>VLOOKUP(C$14,C40:D48,2)*((100-C17)/100)</f>
        <v>1.107</v>
      </c>
      <c r="D19" s="4" t="s">
        <v>6</v>
      </c>
      <c r="G19" s="5"/>
      <c r="H19" s="5"/>
      <c r="I19" s="5"/>
      <c r="J19" s="5"/>
      <c r="K19" s="5"/>
      <c r="L19" s="5"/>
      <c r="M19" s="5"/>
      <c r="N19" s="5"/>
      <c r="O19" s="5"/>
      <c r="P19" s="5"/>
      <c r="Q19" s="5"/>
      <c r="R19" s="5"/>
    </row>
    <row r="20" spans="2:18" x14ac:dyDescent="0.35">
      <c r="F20" t="s">
        <v>13</v>
      </c>
      <c r="G20" s="8">
        <f t="shared" ref="G20:R20" si="5">IFERROR(G11-G18,"")</f>
        <v>8.1048860000000023</v>
      </c>
      <c r="H20" s="8">
        <f t="shared" si="5"/>
        <v>7.9136704999999994</v>
      </c>
      <c r="I20" s="8">
        <f t="shared" si="5"/>
        <v>7.4670870000000003</v>
      </c>
      <c r="J20" s="8">
        <f t="shared" si="5"/>
        <v>6.8302724999999995</v>
      </c>
      <c r="K20" s="8">
        <f t="shared" si="5"/>
        <v>5.7720234999999995</v>
      </c>
      <c r="L20" s="8">
        <f t="shared" si="5"/>
        <v>5.7535145000000014</v>
      </c>
      <c r="M20" s="8">
        <f t="shared" si="5"/>
        <v>7.5894685000000024</v>
      </c>
      <c r="N20" s="8">
        <f t="shared" si="5"/>
        <v>9.2608320000000006</v>
      </c>
      <c r="O20" s="8">
        <f t="shared" si="5"/>
        <v>9.4847515000000016</v>
      </c>
      <c r="P20" s="8">
        <f t="shared" si="5"/>
        <v>8.8449535000000026</v>
      </c>
      <c r="Q20" s="8">
        <f t="shared" si="5"/>
        <v>9.9841425000000008</v>
      </c>
      <c r="R20" s="8">
        <f t="shared" si="5"/>
        <v>11.100779000000001</v>
      </c>
    </row>
    <row r="21" spans="2:18" x14ac:dyDescent="0.35">
      <c r="B21" s="11" t="s">
        <v>16</v>
      </c>
      <c r="C21" s="12">
        <f>IF(C10&lt;5000001,C11*(C15/100)*C18,50000*(C15/100)*C18+(C11-50000)*(C15/100)*C19)</f>
        <v>70224</v>
      </c>
      <c r="D21" s="4"/>
    </row>
    <row r="22" spans="2:18" x14ac:dyDescent="0.35">
      <c r="B22" s="11" t="s">
        <v>44</v>
      </c>
      <c r="C22" s="13">
        <f>C3+C21</f>
        <v>70324</v>
      </c>
    </row>
    <row r="25" spans="2:18" x14ac:dyDescent="0.35">
      <c r="B25" t="s">
        <v>55</v>
      </c>
      <c r="C25" s="15" t="s">
        <v>18</v>
      </c>
      <c r="D25" s="15" t="s">
        <v>19</v>
      </c>
    </row>
    <row r="26" spans="2:18" x14ac:dyDescent="0.35">
      <c r="C26" s="16">
        <v>4</v>
      </c>
      <c r="D26" s="17">
        <v>0</v>
      </c>
      <c r="F26" s="48"/>
      <c r="G26" s="48"/>
      <c r="H26" s="48"/>
      <c r="I26" s="48"/>
      <c r="J26" s="48"/>
      <c r="K26" s="48"/>
      <c r="L26" s="48"/>
      <c r="M26" s="48"/>
      <c r="N26" s="48"/>
      <c r="O26" s="48"/>
      <c r="P26" s="48"/>
      <c r="Q26" s="48"/>
      <c r="R26" s="48"/>
    </row>
    <row r="27" spans="2:18" x14ac:dyDescent="0.35">
      <c r="C27" s="16">
        <v>4.5</v>
      </c>
      <c r="D27" s="41">
        <v>2.5000000000000001E-3</v>
      </c>
      <c r="E27" s="1"/>
      <c r="F27" s="49" t="s">
        <v>63</v>
      </c>
      <c r="G27" s="49"/>
      <c r="H27" s="49"/>
      <c r="I27" s="49"/>
      <c r="J27" s="49"/>
      <c r="K27" s="49"/>
      <c r="L27" s="49"/>
      <c r="M27" s="49"/>
      <c r="N27" s="49"/>
      <c r="O27" s="49"/>
      <c r="P27" s="49"/>
      <c r="Q27" s="49"/>
      <c r="R27" s="49"/>
    </row>
    <row r="28" spans="2:18" x14ac:dyDescent="0.35">
      <c r="C28" s="16">
        <v>5</v>
      </c>
      <c r="D28" s="17">
        <v>5.0000000000000001E-3</v>
      </c>
      <c r="E28" s="18"/>
    </row>
    <row r="29" spans="2:18" x14ac:dyDescent="0.35">
      <c r="C29" s="16">
        <v>5.5</v>
      </c>
      <c r="D29" s="17">
        <v>0.03</v>
      </c>
      <c r="E29" s="18"/>
      <c r="F29" t="s">
        <v>65</v>
      </c>
      <c r="G29" s="8">
        <f t="shared" ref="G29:R29" si="6">$C$13</f>
        <v>9.5</v>
      </c>
      <c r="H29" s="8">
        <f t="shared" si="6"/>
        <v>9.5</v>
      </c>
      <c r="I29" s="8">
        <f t="shared" si="6"/>
        <v>9.5</v>
      </c>
      <c r="J29" s="8">
        <f t="shared" si="6"/>
        <v>9.5</v>
      </c>
      <c r="K29" s="8">
        <f t="shared" si="6"/>
        <v>9.5</v>
      </c>
      <c r="L29" s="8">
        <f t="shared" si="6"/>
        <v>9.5</v>
      </c>
      <c r="M29" s="8">
        <f t="shared" si="6"/>
        <v>9.5</v>
      </c>
      <c r="N29" s="8">
        <f t="shared" si="6"/>
        <v>9.5</v>
      </c>
      <c r="O29" s="8">
        <f t="shared" si="6"/>
        <v>9.5</v>
      </c>
      <c r="P29" s="8">
        <f t="shared" si="6"/>
        <v>9.5</v>
      </c>
      <c r="Q29" s="8">
        <f t="shared" si="6"/>
        <v>9.5</v>
      </c>
      <c r="R29" s="8">
        <f t="shared" si="6"/>
        <v>9.5</v>
      </c>
    </row>
    <row r="30" spans="2:18" x14ac:dyDescent="0.35">
      <c r="C30" s="16">
        <v>6</v>
      </c>
      <c r="D30" s="17">
        <v>0.05</v>
      </c>
      <c r="E30" s="18"/>
      <c r="F30" t="s">
        <v>66</v>
      </c>
      <c r="G30" s="8">
        <f>$C$14</f>
        <v>7</v>
      </c>
      <c r="H30" s="8">
        <f t="shared" ref="H30:R30" si="7">$C$14</f>
        <v>7</v>
      </c>
      <c r="I30" s="8">
        <f t="shared" si="7"/>
        <v>7</v>
      </c>
      <c r="J30" s="8">
        <f t="shared" si="7"/>
        <v>7</v>
      </c>
      <c r="K30" s="8">
        <f t="shared" si="7"/>
        <v>7</v>
      </c>
      <c r="L30" s="8">
        <f t="shared" si="7"/>
        <v>7</v>
      </c>
      <c r="M30" s="8">
        <f t="shared" si="7"/>
        <v>7</v>
      </c>
      <c r="N30" s="8">
        <f t="shared" si="7"/>
        <v>7</v>
      </c>
      <c r="O30" s="8">
        <f t="shared" si="7"/>
        <v>7</v>
      </c>
      <c r="P30" s="8">
        <f t="shared" si="7"/>
        <v>7</v>
      </c>
      <c r="Q30" s="8">
        <f t="shared" si="7"/>
        <v>7</v>
      </c>
      <c r="R30" s="8">
        <f t="shared" si="7"/>
        <v>7</v>
      </c>
    </row>
    <row r="31" spans="2:18" x14ac:dyDescent="0.35">
      <c r="C31" s="16">
        <v>6.5</v>
      </c>
      <c r="D31" s="17">
        <v>7.0000000000000007E-2</v>
      </c>
      <c r="E31" s="18"/>
      <c r="F31" t="s">
        <v>14</v>
      </c>
      <c r="G31">
        <f t="shared" ref="G31:R31" si="8">$C$15</f>
        <v>95</v>
      </c>
      <c r="H31">
        <f t="shared" si="8"/>
        <v>95</v>
      </c>
      <c r="I31">
        <f t="shared" si="8"/>
        <v>95</v>
      </c>
      <c r="J31">
        <f t="shared" si="8"/>
        <v>95</v>
      </c>
      <c r="K31">
        <f t="shared" si="8"/>
        <v>95</v>
      </c>
      <c r="L31">
        <f t="shared" si="8"/>
        <v>95</v>
      </c>
      <c r="M31">
        <f t="shared" si="8"/>
        <v>95</v>
      </c>
      <c r="N31">
        <f t="shared" si="8"/>
        <v>95</v>
      </c>
      <c r="O31">
        <f t="shared" si="8"/>
        <v>95</v>
      </c>
      <c r="P31">
        <f t="shared" si="8"/>
        <v>95</v>
      </c>
      <c r="Q31">
        <f t="shared" si="8"/>
        <v>95</v>
      </c>
      <c r="R31">
        <f t="shared" si="8"/>
        <v>95</v>
      </c>
    </row>
    <row r="32" spans="2:18" x14ac:dyDescent="0.35">
      <c r="C32" s="16">
        <v>7</v>
      </c>
      <c r="D32" s="17">
        <v>0.08</v>
      </c>
      <c r="E32" s="18"/>
    </row>
    <row r="33" spans="1:18" x14ac:dyDescent="0.35">
      <c r="C33" s="16">
        <v>7.5</v>
      </c>
      <c r="D33" s="17">
        <v>0.09</v>
      </c>
      <c r="E33" s="18"/>
      <c r="F33" t="s">
        <v>67</v>
      </c>
      <c r="G33" s="8">
        <f t="shared" ref="G33:R33" si="9">IF(G20=0,0,IFERROR(G29-G20,""))</f>
        <v>1.3951139999999977</v>
      </c>
      <c r="H33" s="8">
        <f t="shared" si="9"/>
        <v>1.5863295000000006</v>
      </c>
      <c r="I33" s="8">
        <f t="shared" si="9"/>
        <v>2.0329129999999997</v>
      </c>
      <c r="J33" s="8">
        <f t="shared" si="9"/>
        <v>2.6697275000000005</v>
      </c>
      <c r="K33" s="8">
        <f t="shared" si="9"/>
        <v>3.7279765000000005</v>
      </c>
      <c r="L33" s="8">
        <f t="shared" si="9"/>
        <v>3.7464854999999986</v>
      </c>
      <c r="M33" s="8">
        <f t="shared" si="9"/>
        <v>1.9105314999999976</v>
      </c>
      <c r="N33" s="8">
        <f t="shared" si="9"/>
        <v>0.23916799999999938</v>
      </c>
      <c r="O33" s="8">
        <f t="shared" si="9"/>
        <v>1.5248499999998444E-2</v>
      </c>
      <c r="P33" s="8">
        <f t="shared" si="9"/>
        <v>0.65504649999999742</v>
      </c>
      <c r="Q33" s="8">
        <f t="shared" si="9"/>
        <v>-0.48414250000000081</v>
      </c>
      <c r="R33" s="8">
        <f t="shared" si="9"/>
        <v>-1.6007790000000011</v>
      </c>
    </row>
    <row r="34" spans="1:18" x14ac:dyDescent="0.35">
      <c r="C34" s="16">
        <v>8</v>
      </c>
      <c r="D34" s="17">
        <v>0.1</v>
      </c>
      <c r="E34" s="18"/>
      <c r="F34" t="s">
        <v>68</v>
      </c>
      <c r="G34" s="31">
        <f>IF(G20=0,0,IFERROR(G30-G20,""))</f>
        <v>-1.1048860000000023</v>
      </c>
      <c r="H34" s="31">
        <f t="shared" ref="H34:R34" si="10">IF(H20=0,0,IFERROR(H30-H20,""))</f>
        <v>-0.91367049999999939</v>
      </c>
      <c r="I34" s="31">
        <f t="shared" si="10"/>
        <v>-0.46708700000000025</v>
      </c>
      <c r="J34" s="31">
        <f t="shared" si="10"/>
        <v>0.16972750000000048</v>
      </c>
      <c r="K34" s="31">
        <f t="shared" si="10"/>
        <v>1.2279765000000005</v>
      </c>
      <c r="L34" s="31">
        <f t="shared" si="10"/>
        <v>1.2464854999999986</v>
      </c>
      <c r="M34" s="31">
        <f t="shared" si="10"/>
        <v>-0.58946850000000239</v>
      </c>
      <c r="N34" s="31">
        <f t="shared" si="10"/>
        <v>-2.2608320000000006</v>
      </c>
      <c r="O34" s="31">
        <f t="shared" si="10"/>
        <v>-2.4847515000000016</v>
      </c>
      <c r="P34" s="31">
        <f t="shared" si="10"/>
        <v>-1.8449535000000026</v>
      </c>
      <c r="Q34" s="31">
        <f t="shared" si="10"/>
        <v>-2.9841425000000008</v>
      </c>
      <c r="R34" s="31">
        <f t="shared" si="10"/>
        <v>-4.1007790000000011</v>
      </c>
    </row>
    <row r="35" spans="1:18" x14ac:dyDescent="0.35">
      <c r="C35" s="16">
        <v>8.5</v>
      </c>
      <c r="D35" s="17">
        <v>0.105</v>
      </c>
      <c r="E35" s="18"/>
    </row>
    <row r="36" spans="1:18" x14ac:dyDescent="0.35">
      <c r="C36" s="16">
        <v>9</v>
      </c>
      <c r="D36" s="17">
        <v>0.11</v>
      </c>
      <c r="F36" s="11" t="s">
        <v>60</v>
      </c>
      <c r="G36" s="14">
        <f>IFERROR(IF(AND(G33&gt;0,$C$11&lt;=50000),G33*(G31/100)*$C$11/12,IF(AND(G33&gt;0,$C$11&gt;50000),G33*(G31/100)*50000/12+IF(AND(G34&gt;0,$C$11&gt;50000),G34*(G31/100)*($C$11-50000)/12,0),0)),0)</f>
        <v>5522.326249999991</v>
      </c>
      <c r="H36" s="14">
        <f t="shared" ref="H36:R36" si="11">IFERROR(IF(AND(H33&gt;0,$C$11&lt;=50000),H33*(H31/100)*$C$11/12,IF(AND(H33&gt;0,$C$11&gt;50000),H33*(H31/100)*50000/12+IF(AND(H34&gt;0,$C$11&gt;50000),H34*(H31/100)*($C$11-50000)/12,0),0)),0)</f>
        <v>6279.220937500002</v>
      </c>
      <c r="I36" s="14">
        <f t="shared" si="11"/>
        <v>8046.9472916666664</v>
      </c>
      <c r="J36" s="14">
        <f t="shared" si="11"/>
        <v>11373.876979166671</v>
      </c>
      <c r="K36" s="14">
        <f t="shared" si="11"/>
        <v>20589.462020833336</v>
      </c>
      <c r="L36" s="14">
        <f t="shared" si="11"/>
        <v>20750.644562499987</v>
      </c>
      <c r="M36" s="14">
        <f t="shared" si="11"/>
        <v>7562.5205208333236</v>
      </c>
      <c r="N36" s="14">
        <f t="shared" si="11"/>
        <v>946.7066666666642</v>
      </c>
      <c r="O36" s="14">
        <f t="shared" si="11"/>
        <v>60.358645833327166</v>
      </c>
      <c r="P36" s="14">
        <f t="shared" si="11"/>
        <v>2592.892395833323</v>
      </c>
      <c r="Q36" s="14">
        <f t="shared" si="11"/>
        <v>0</v>
      </c>
      <c r="R36" s="14">
        <f t="shared" si="11"/>
        <v>0</v>
      </c>
    </row>
    <row r="37" spans="1:18" x14ac:dyDescent="0.35">
      <c r="C37" s="16">
        <v>9.5</v>
      </c>
      <c r="D37" s="17">
        <v>0.15</v>
      </c>
      <c r="F37" s="11"/>
    </row>
    <row r="38" spans="1:18" x14ac:dyDescent="0.35">
      <c r="E38" s="1"/>
      <c r="F38" s="48" t="s">
        <v>62</v>
      </c>
      <c r="G38" s="48"/>
      <c r="H38" s="48"/>
      <c r="I38" s="48"/>
      <c r="J38" s="48"/>
      <c r="K38" s="48"/>
      <c r="L38" s="48"/>
      <c r="M38" s="48"/>
      <c r="N38" s="48"/>
      <c r="O38" s="48"/>
      <c r="P38" s="48"/>
      <c r="Q38" s="48"/>
      <c r="R38" s="48"/>
    </row>
    <row r="39" spans="1:18" x14ac:dyDescent="0.35">
      <c r="B39" s="10" t="s">
        <v>56</v>
      </c>
      <c r="C39" s="19" t="s">
        <v>18</v>
      </c>
      <c r="D39" s="15" t="s">
        <v>19</v>
      </c>
      <c r="E39" s="18"/>
      <c r="F39" s="49" t="s">
        <v>61</v>
      </c>
      <c r="G39" s="49"/>
      <c r="H39" s="49"/>
      <c r="I39" s="49"/>
      <c r="J39" s="49"/>
      <c r="K39" s="49"/>
      <c r="L39" s="49"/>
      <c r="M39" s="49"/>
      <c r="N39" s="49"/>
      <c r="O39" s="49"/>
      <c r="P39" s="49"/>
      <c r="Q39" s="49"/>
      <c r="R39" s="49"/>
    </row>
    <row r="40" spans="1:18" x14ac:dyDescent="0.35">
      <c r="C40" s="16">
        <v>4</v>
      </c>
      <c r="D40" s="17">
        <v>0</v>
      </c>
      <c r="E40" s="18"/>
    </row>
    <row r="41" spans="1:18" x14ac:dyDescent="0.35">
      <c r="C41" s="16">
        <v>4.5</v>
      </c>
      <c r="D41" s="41">
        <v>2.5000000000000001E-3</v>
      </c>
      <c r="E41" s="18"/>
      <c r="F41" t="s">
        <v>4</v>
      </c>
      <c r="G41" s="5">
        <f>IFERROR(G$36,0)</f>
        <v>5522.326249999991</v>
      </c>
    </row>
    <row r="42" spans="1:18" x14ac:dyDescent="0.35">
      <c r="C42" s="16">
        <v>5</v>
      </c>
      <c r="D42" s="17">
        <v>5.0000000000000001E-3</v>
      </c>
      <c r="E42" s="18"/>
      <c r="F42" t="s">
        <v>21</v>
      </c>
      <c r="G42" s="5">
        <f>IFERROR(H$36,0)</f>
        <v>6279.220937500002</v>
      </c>
    </row>
    <row r="43" spans="1:18" x14ac:dyDescent="0.35">
      <c r="C43" s="16">
        <v>5.5</v>
      </c>
      <c r="D43" s="17">
        <v>0.1</v>
      </c>
      <c r="E43" s="18"/>
      <c r="F43" t="s">
        <v>22</v>
      </c>
      <c r="G43" s="5">
        <f>IFERROR(I$36,0)</f>
        <v>8046.9472916666664</v>
      </c>
    </row>
    <row r="44" spans="1:18" x14ac:dyDescent="0.35">
      <c r="C44" s="16">
        <v>6</v>
      </c>
      <c r="D44" s="17">
        <v>0.31</v>
      </c>
      <c r="E44" s="18"/>
      <c r="F44" t="s">
        <v>23</v>
      </c>
      <c r="G44" s="5">
        <f>IFERROR(J$36,0)</f>
        <v>11373.876979166671</v>
      </c>
    </row>
    <row r="45" spans="1:18" x14ac:dyDescent="0.35">
      <c r="C45" s="16">
        <v>6.5</v>
      </c>
      <c r="D45" s="17">
        <v>0.65</v>
      </c>
      <c r="E45" s="18"/>
      <c r="F45" t="s">
        <v>24</v>
      </c>
      <c r="G45" s="5">
        <f>IFERROR(K$36,0)</f>
        <v>20589.462020833336</v>
      </c>
    </row>
    <row r="46" spans="1:18" x14ac:dyDescent="0.35">
      <c r="C46" s="16">
        <v>7</v>
      </c>
      <c r="D46" s="17">
        <v>1.107</v>
      </c>
      <c r="E46" s="18"/>
      <c r="F46" t="s">
        <v>25</v>
      </c>
      <c r="G46" s="5">
        <f>IFERROR(L$36,0)</f>
        <v>20750.644562499987</v>
      </c>
    </row>
    <row r="47" spans="1:18" x14ac:dyDescent="0.35">
      <c r="A47" s="21">
        <f ca="1">TODAY()</f>
        <v>46232</v>
      </c>
      <c r="C47" s="16">
        <v>7.5</v>
      </c>
      <c r="D47" s="17">
        <v>1.413</v>
      </c>
      <c r="F47" t="s">
        <v>26</v>
      </c>
      <c r="G47" s="5">
        <f>IFERROR(M$36,0)</f>
        <v>7562.5205208333236</v>
      </c>
    </row>
    <row r="48" spans="1:18" x14ac:dyDescent="0.35">
      <c r="C48" s="16">
        <v>8</v>
      </c>
      <c r="D48" s="17">
        <v>1.8129999999999999</v>
      </c>
      <c r="F48" t="s">
        <v>27</v>
      </c>
      <c r="G48" s="5">
        <f>IFERROR(N$36,0)</f>
        <v>946.7066666666642</v>
      </c>
    </row>
    <row r="49" spans="6:7" x14ac:dyDescent="0.35">
      <c r="F49" t="s">
        <v>28</v>
      </c>
      <c r="G49" s="5">
        <f>IFERROR(O$36,0)</f>
        <v>60.358645833327166</v>
      </c>
    </row>
    <row r="50" spans="6:7" x14ac:dyDescent="0.35">
      <c r="F50" t="s">
        <v>29</v>
      </c>
      <c r="G50" s="5">
        <f>IFERROR(P$36,0)</f>
        <v>2592.892395833323</v>
      </c>
    </row>
    <row r="51" spans="6:7" x14ac:dyDescent="0.35">
      <c r="F51" t="s">
        <v>30</v>
      </c>
      <c r="G51" s="5">
        <f>IFERROR(Q$36,0)</f>
        <v>0</v>
      </c>
    </row>
    <row r="52" spans="6:7" x14ac:dyDescent="0.35">
      <c r="F52" t="s">
        <v>31</v>
      </c>
      <c r="G52" s="5">
        <f>IFERROR(R$36,0)</f>
        <v>0</v>
      </c>
    </row>
    <row r="54" spans="6:7" x14ac:dyDescent="0.35">
      <c r="F54" s="11" t="s">
        <v>20</v>
      </c>
      <c r="G54" s="14">
        <f>SUM(G41:G52)</f>
        <v>83724.956270833296</v>
      </c>
    </row>
    <row r="55" spans="6:7" x14ac:dyDescent="0.35">
      <c r="F55" s="11"/>
      <c r="G55" s="11"/>
    </row>
    <row r="56" spans="6:7" x14ac:dyDescent="0.35">
      <c r="F56" s="11" t="s">
        <v>45</v>
      </c>
      <c r="G56" s="20">
        <f>C22</f>
        <v>70324</v>
      </c>
    </row>
    <row r="57" spans="6:7" x14ac:dyDescent="0.35">
      <c r="F57" s="11" t="s">
        <v>46</v>
      </c>
      <c r="G57" s="13">
        <f>G54-G56</f>
        <v>13400.956270833296</v>
      </c>
    </row>
    <row r="66" customFormat="1" x14ac:dyDescent="0.35"/>
    <row r="67" customFormat="1" x14ac:dyDescent="0.35"/>
    <row r="68" customFormat="1" x14ac:dyDescent="0.35"/>
    <row r="69" customFormat="1" x14ac:dyDescent="0.35"/>
    <row r="70" customFormat="1" x14ac:dyDescent="0.35"/>
    <row r="71" customFormat="1" x14ac:dyDescent="0.35"/>
  </sheetData>
  <sheetProtection algorithmName="SHA-512" hashValue="ZsMboKT+IX8FOEL/nbUESMMvArCxZY05yPe1s0qhjykXsWMRN2O2OIW3SmXUZla9xVTis/7u0TBwYllo3fxUHQ==" saltValue="WmNdM2vPPzqCzu9ZI3+KHg==" spinCount="100000" sheet="1" objects="1" scenarios="1"/>
  <protectedRanges>
    <protectedRange sqref="G41:G52" name="Range4"/>
    <protectedRange sqref="C17 C13:C15" name="Range2"/>
    <protectedRange sqref="C6:C8" name="Range1"/>
    <protectedRange sqref="S5:S9 G12:R13 G17:R19" name="Range3"/>
    <protectedRange sqref="G6:R10" name="Range3_2"/>
  </protectedRanges>
  <mergeCells count="8">
    <mergeCell ref="F38:R38"/>
    <mergeCell ref="F39:R39"/>
    <mergeCell ref="B1:E1"/>
    <mergeCell ref="B2:D2"/>
    <mergeCell ref="F2:R2"/>
    <mergeCell ref="F3:R3"/>
    <mergeCell ref="F26:R26"/>
    <mergeCell ref="F27:R27"/>
  </mergeCells>
  <hyperlinks>
    <hyperlink ref="T5" r:id="rId1" xr:uid="{00000000-0004-0000-0400-000000000000}"/>
    <hyperlink ref="T7" r:id="rId2" xr:uid="{00000000-0004-0000-0400-000001000000}"/>
    <hyperlink ref="T9" r:id="rId3" xr:uid="{00000000-0004-0000-0400-000002000000}"/>
    <hyperlink ref="T8" r:id="rId4" xr:uid="{00000000-0004-0000-0400-000003000000}"/>
    <hyperlink ref="F8" r:id="rId5" xr:uid="{00000000-0004-0000-0400-000004000000}"/>
    <hyperlink ref="F6" r:id="rId6" xr:uid="{00000000-0004-0000-0400-000005000000}"/>
    <hyperlink ref="F9" r:id="rId7" xr:uid="{00000000-0004-0000-0400-000006000000}"/>
    <hyperlink ref="F10" r:id="rId8" xr:uid="{00000000-0004-0000-0400-000007000000}"/>
  </hyperlinks>
  <pageMargins left="0.7" right="0.7" top="0.75" bottom="0.75" header="0.3" footer="0.3"/>
  <drawing r:id="rId9"/>
  <legacyDrawing r:id="rId10"/>
  <mc:AlternateContent xmlns:mc="http://schemas.openxmlformats.org/markup-compatibility/2006">
    <mc:Choice Requires="x14">
      <controls>
        <mc:AlternateContent xmlns:mc="http://schemas.openxmlformats.org/markup-compatibility/2006">
          <mc:Choice Requires="x14">
            <control shapeId="95233" r:id="rId11" name="Button 1">
              <controlPr defaultSize="0" print="0" autoFill="0" autoPict="0" macro="[0]!Print2018">
                <anchor moveWithCells="1" sizeWithCells="1">
                  <from>
                    <xdr:col>10</xdr:col>
                    <xdr:colOff>476250</xdr:colOff>
                    <xdr:row>54</xdr:row>
                    <xdr:rowOff>184150</xdr:rowOff>
                  </from>
                  <to>
                    <xdr:col>11</xdr:col>
                    <xdr:colOff>774700</xdr:colOff>
                    <xdr:row>57</xdr:row>
                    <xdr:rowOff>69850</xdr:rowOff>
                  </to>
                </anchor>
              </controlPr>
            </control>
          </mc:Choice>
        </mc:AlternateContent>
        <mc:AlternateContent xmlns:mc="http://schemas.openxmlformats.org/markup-compatibility/2006">
          <mc:Choice Requires="x14">
            <control shapeId="95234" r:id="rId12" name="Button 2">
              <controlPr defaultSize="0" print="0" autoFill="0" autoPict="0" macro="[0]!Goto2018">
                <anchor moveWithCells="1" sizeWithCells="1">
                  <from>
                    <xdr:col>8</xdr:col>
                    <xdr:colOff>603250</xdr:colOff>
                    <xdr:row>55</xdr:row>
                    <xdr:rowOff>12700</xdr:rowOff>
                  </from>
                  <to>
                    <xdr:col>10</xdr:col>
                    <xdr:colOff>50800</xdr:colOff>
                    <xdr:row>57</xdr:row>
                    <xdr:rowOff>88900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7"/>
  <dimension ref="A1:V71"/>
  <sheetViews>
    <sheetView workbookViewId="0">
      <selection activeCell="C11" sqref="C11"/>
    </sheetView>
  </sheetViews>
  <sheetFormatPr defaultRowHeight="14.5" x14ac:dyDescent="0.35"/>
  <cols>
    <col min="1" max="1" width="9.7265625" bestFit="1" customWidth="1"/>
    <col min="2" max="2" width="45.81640625" bestFit="1" customWidth="1"/>
    <col min="3" max="3" width="17.453125" customWidth="1"/>
    <col min="5" max="5" width="9.1796875" customWidth="1"/>
    <col min="6" max="6" width="54.453125" customWidth="1"/>
    <col min="7" max="7" width="14.54296875" customWidth="1"/>
    <col min="8" max="18" width="12.7265625" customWidth="1"/>
    <col min="19" max="19" width="5.1796875" customWidth="1"/>
    <col min="20" max="20" width="0" hidden="1" customWidth="1"/>
  </cols>
  <sheetData>
    <row r="1" spans="2:22" x14ac:dyDescent="0.35">
      <c r="B1" s="50" t="s">
        <v>43</v>
      </c>
      <c r="C1" s="45"/>
      <c r="D1" s="45"/>
      <c r="E1" s="45"/>
    </row>
    <row r="2" spans="2:22" x14ac:dyDescent="0.35">
      <c r="B2" s="51" t="s">
        <v>0</v>
      </c>
      <c r="C2" s="51"/>
      <c r="D2" s="51"/>
      <c r="E2" s="1"/>
      <c r="F2" s="48"/>
      <c r="G2" s="48"/>
      <c r="H2" s="48"/>
      <c r="I2" s="48"/>
      <c r="J2" s="48"/>
      <c r="K2" s="48"/>
      <c r="L2" s="48"/>
      <c r="M2" s="48"/>
      <c r="N2" s="48"/>
      <c r="O2" s="48"/>
      <c r="P2" s="48"/>
      <c r="Q2" s="48"/>
      <c r="R2" s="48"/>
    </row>
    <row r="3" spans="2:22" x14ac:dyDescent="0.35">
      <c r="B3" t="s">
        <v>1</v>
      </c>
      <c r="C3" s="2">
        <v>100</v>
      </c>
      <c r="F3" s="49" t="s">
        <v>2</v>
      </c>
      <c r="G3" s="49"/>
      <c r="H3" s="49"/>
      <c r="I3" s="49"/>
      <c r="J3" s="49"/>
      <c r="K3" s="49"/>
      <c r="L3" s="49"/>
      <c r="M3" s="49"/>
      <c r="N3" s="49"/>
      <c r="O3" s="49"/>
      <c r="P3" s="49"/>
      <c r="Q3" s="49"/>
      <c r="R3" s="49"/>
    </row>
    <row r="4" spans="2:22" x14ac:dyDescent="0.35">
      <c r="F4" s="40">
        <v>2015</v>
      </c>
      <c r="G4" s="3" t="s">
        <v>4</v>
      </c>
      <c r="H4" s="3" t="s">
        <v>21</v>
      </c>
      <c r="I4" s="3" t="s">
        <v>22</v>
      </c>
      <c r="J4" s="3" t="s">
        <v>23</v>
      </c>
      <c r="K4" s="3" t="s">
        <v>24</v>
      </c>
      <c r="L4" s="3" t="s">
        <v>25</v>
      </c>
      <c r="M4" s="3" t="s">
        <v>26</v>
      </c>
      <c r="N4" s="3" t="s">
        <v>27</v>
      </c>
      <c r="O4" s="3" t="s">
        <v>28</v>
      </c>
      <c r="P4" s="3" t="s">
        <v>29</v>
      </c>
      <c r="Q4" s="3" t="s">
        <v>30</v>
      </c>
      <c r="R4" s="3" t="s">
        <v>31</v>
      </c>
      <c r="S4" s="1"/>
      <c r="T4" s="27" t="s">
        <v>37</v>
      </c>
      <c r="V4" s="1"/>
    </row>
    <row r="5" spans="2:22" x14ac:dyDescent="0.35">
      <c r="B5" t="s">
        <v>5</v>
      </c>
      <c r="F5" s="27" t="s">
        <v>37</v>
      </c>
      <c r="S5" s="22"/>
      <c r="T5" s="6" t="s">
        <v>7</v>
      </c>
    </row>
    <row r="6" spans="2:22" x14ac:dyDescent="0.35">
      <c r="B6">
        <v>2012</v>
      </c>
      <c r="C6" s="35">
        <v>10000000</v>
      </c>
      <c r="D6" t="s">
        <v>8</v>
      </c>
      <c r="F6" s="6" t="s">
        <v>47</v>
      </c>
      <c r="G6" s="29">
        <v>17.600000000000001</v>
      </c>
      <c r="H6" s="29">
        <v>16.8</v>
      </c>
      <c r="I6" s="29">
        <v>16.600000000000001</v>
      </c>
      <c r="J6" s="29">
        <v>16.5</v>
      </c>
      <c r="K6" s="29">
        <v>16.7</v>
      </c>
      <c r="L6" s="29">
        <v>16.899999999999999</v>
      </c>
      <c r="M6" s="29">
        <v>16.600000000000001</v>
      </c>
      <c r="N6" s="29">
        <v>16.7</v>
      </c>
      <c r="O6" s="29">
        <v>17.5</v>
      </c>
      <c r="P6" s="29">
        <v>17.7</v>
      </c>
      <c r="Q6" s="29">
        <v>18.2</v>
      </c>
      <c r="R6" s="29">
        <v>17.2</v>
      </c>
      <c r="S6" s="22"/>
    </row>
    <row r="7" spans="2:22" x14ac:dyDescent="0.35">
      <c r="B7">
        <v>2013</v>
      </c>
      <c r="C7" s="36">
        <v>10500000</v>
      </c>
      <c r="D7" t="s">
        <v>8</v>
      </c>
      <c r="F7" t="s">
        <v>9</v>
      </c>
      <c r="G7" s="39"/>
      <c r="H7" s="39"/>
      <c r="I7" s="39"/>
      <c r="J7" s="39"/>
      <c r="K7" s="39"/>
      <c r="L7" s="39"/>
      <c r="M7" s="39"/>
      <c r="N7" s="39"/>
      <c r="O7" s="39"/>
      <c r="P7" s="39"/>
      <c r="Q7" s="39"/>
      <c r="R7" s="39"/>
      <c r="S7" s="22"/>
      <c r="T7" s="6" t="s">
        <v>7</v>
      </c>
    </row>
    <row r="8" spans="2:22" x14ac:dyDescent="0.35">
      <c r="B8">
        <v>2014</v>
      </c>
      <c r="C8" s="36">
        <v>11000000</v>
      </c>
      <c r="D8" t="s">
        <v>8</v>
      </c>
      <c r="F8" s="6" t="s">
        <v>48</v>
      </c>
      <c r="G8" s="29">
        <v>3.81</v>
      </c>
      <c r="H8" s="29">
        <v>3.79</v>
      </c>
      <c r="I8" s="29">
        <v>3.81</v>
      </c>
      <c r="J8" s="29">
        <v>3.75</v>
      </c>
      <c r="K8" s="29">
        <v>3.62</v>
      </c>
      <c r="L8" s="29">
        <v>3.58</v>
      </c>
      <c r="M8" s="29">
        <v>3.8</v>
      </c>
      <c r="N8" s="29">
        <v>3.68</v>
      </c>
      <c r="O8" s="29">
        <v>3.68</v>
      </c>
      <c r="P8" s="29">
        <v>3.67</v>
      </c>
      <c r="Q8" s="29">
        <v>3.6</v>
      </c>
      <c r="R8" s="29">
        <v>3.65</v>
      </c>
      <c r="S8" s="22"/>
      <c r="T8" s="26" t="s">
        <v>36</v>
      </c>
    </row>
    <row r="9" spans="2:22" x14ac:dyDescent="0.35">
      <c r="C9" s="7"/>
      <c r="F9" s="6" t="s">
        <v>49</v>
      </c>
      <c r="G9" s="29">
        <v>380.02</v>
      </c>
      <c r="H9" s="29">
        <v>370.38</v>
      </c>
      <c r="I9" s="29">
        <v>357.83</v>
      </c>
      <c r="J9" s="29">
        <v>336.61</v>
      </c>
      <c r="K9" s="29">
        <v>320.23</v>
      </c>
      <c r="L9" s="29">
        <v>335.03</v>
      </c>
      <c r="M9" s="29">
        <v>375.71</v>
      </c>
      <c r="N9" s="29">
        <v>357.85</v>
      </c>
      <c r="O9" s="29">
        <v>333.62</v>
      </c>
      <c r="P9" s="29">
        <v>327.97</v>
      </c>
      <c r="Q9" s="29">
        <v>308.60000000000002</v>
      </c>
      <c r="R9" s="29">
        <v>289.77999999999997</v>
      </c>
      <c r="S9" s="22"/>
      <c r="T9" s="6" t="s">
        <v>7</v>
      </c>
    </row>
    <row r="10" spans="2:22" x14ac:dyDescent="0.35">
      <c r="B10" t="s">
        <v>10</v>
      </c>
      <c r="C10" s="7">
        <f>MAX(C6:C8)</f>
        <v>11000000</v>
      </c>
      <c r="D10" t="s">
        <v>8</v>
      </c>
      <c r="F10" s="6" t="s">
        <v>50</v>
      </c>
      <c r="G10" s="29">
        <v>174</v>
      </c>
      <c r="H10" s="29">
        <v>172</v>
      </c>
      <c r="I10" s="29">
        <v>172</v>
      </c>
      <c r="J10" s="29">
        <v>184</v>
      </c>
      <c r="K10" s="29">
        <v>192</v>
      </c>
      <c r="L10" s="29">
        <v>178</v>
      </c>
      <c r="M10" s="29">
        <v>169</v>
      </c>
      <c r="N10" s="29">
        <v>159</v>
      </c>
      <c r="O10" s="29">
        <v>157</v>
      </c>
      <c r="P10" s="29">
        <v>156</v>
      </c>
      <c r="Q10" s="29">
        <v>150</v>
      </c>
      <c r="R10" s="29">
        <v>150</v>
      </c>
    </row>
    <row r="11" spans="2:22" x14ac:dyDescent="0.35">
      <c r="C11" s="7">
        <f>C10/100</f>
        <v>110000</v>
      </c>
      <c r="D11" t="s">
        <v>11</v>
      </c>
      <c r="F11" t="s">
        <v>3</v>
      </c>
      <c r="G11" s="5">
        <f t="shared" ref="G11:R11" si="0">IFERROR((G6),"")</f>
        <v>17.600000000000001</v>
      </c>
      <c r="H11" s="5">
        <f t="shared" si="0"/>
        <v>16.8</v>
      </c>
      <c r="I11" s="5">
        <f t="shared" si="0"/>
        <v>16.600000000000001</v>
      </c>
      <c r="J11" s="5">
        <f t="shared" si="0"/>
        <v>16.5</v>
      </c>
      <c r="K11" s="5">
        <f t="shared" si="0"/>
        <v>16.7</v>
      </c>
      <c r="L11" s="5">
        <f t="shared" si="0"/>
        <v>16.899999999999999</v>
      </c>
      <c r="M11" s="5">
        <f t="shared" si="0"/>
        <v>16.600000000000001</v>
      </c>
      <c r="N11" s="5">
        <f t="shared" si="0"/>
        <v>16.7</v>
      </c>
      <c r="O11" s="5">
        <f t="shared" si="0"/>
        <v>17.5</v>
      </c>
      <c r="P11" s="5">
        <f t="shared" si="0"/>
        <v>17.7</v>
      </c>
      <c r="Q11" s="5">
        <f t="shared" si="0"/>
        <v>18.2</v>
      </c>
      <c r="R11" s="5">
        <f t="shared" si="0"/>
        <v>17.2</v>
      </c>
    </row>
    <row r="12" spans="2:22" x14ac:dyDescent="0.35">
      <c r="G12" s="5"/>
      <c r="H12" s="5"/>
      <c r="I12" s="5"/>
      <c r="J12" s="5"/>
      <c r="K12" s="5"/>
      <c r="L12" s="5"/>
      <c r="M12" s="5"/>
      <c r="N12" s="5"/>
      <c r="O12" s="5"/>
      <c r="P12" s="5"/>
      <c r="Q12" s="5"/>
      <c r="R12" s="5"/>
    </row>
    <row r="13" spans="2:22" x14ac:dyDescent="0.35">
      <c r="B13" t="s">
        <v>65</v>
      </c>
      <c r="C13" s="37">
        <v>9.5</v>
      </c>
      <c r="D13" s="4" t="s">
        <v>6</v>
      </c>
      <c r="F13" t="s">
        <v>9</v>
      </c>
      <c r="G13" s="5"/>
      <c r="H13" s="5"/>
      <c r="I13" s="5"/>
      <c r="J13" s="5"/>
      <c r="K13" s="5"/>
      <c r="L13" s="5"/>
      <c r="M13" s="5"/>
      <c r="N13" s="5"/>
      <c r="O13" s="5"/>
      <c r="P13" s="5"/>
      <c r="Q13" s="5"/>
      <c r="R13" s="5"/>
    </row>
    <row r="14" spans="2:22" x14ac:dyDescent="0.35">
      <c r="B14" t="s">
        <v>66</v>
      </c>
      <c r="C14" s="37">
        <v>7</v>
      </c>
      <c r="D14" s="4" t="s">
        <v>6</v>
      </c>
      <c r="E14" s="4"/>
      <c r="F14" t="s">
        <v>34</v>
      </c>
      <c r="G14" s="22">
        <f t="shared" ref="G14:R14" si="1">IFERROR((G8)*1.0728,"")</f>
        <v>4.0873679999999997</v>
      </c>
      <c r="H14" s="22">
        <f t="shared" si="1"/>
        <v>4.065912</v>
      </c>
      <c r="I14" s="22">
        <f t="shared" si="1"/>
        <v>4.0873679999999997</v>
      </c>
      <c r="J14" s="22">
        <f t="shared" si="1"/>
        <v>4.0229999999999997</v>
      </c>
      <c r="K14" s="22">
        <f t="shared" si="1"/>
        <v>3.8835359999999999</v>
      </c>
      <c r="L14" s="22">
        <f t="shared" si="1"/>
        <v>3.840624</v>
      </c>
      <c r="M14" s="22">
        <f t="shared" si="1"/>
        <v>4.0766399999999994</v>
      </c>
      <c r="N14" s="22">
        <f t="shared" si="1"/>
        <v>3.9479040000000003</v>
      </c>
      <c r="O14" s="22">
        <f t="shared" si="1"/>
        <v>3.9479040000000003</v>
      </c>
      <c r="P14" s="22">
        <f t="shared" si="1"/>
        <v>3.937176</v>
      </c>
      <c r="Q14" s="22">
        <f t="shared" si="1"/>
        <v>3.8620800000000002</v>
      </c>
      <c r="R14" s="22">
        <f t="shared" si="1"/>
        <v>3.9157199999999999</v>
      </c>
    </row>
    <row r="15" spans="2:22" x14ac:dyDescent="0.35">
      <c r="B15" t="s">
        <v>14</v>
      </c>
      <c r="C15" s="38">
        <v>95</v>
      </c>
      <c r="D15" s="4" t="s">
        <v>15</v>
      </c>
      <c r="F15" t="s">
        <v>33</v>
      </c>
      <c r="G15" s="22">
        <f t="shared" ref="G15:R15" si="2">IFERROR((G9)*0.00735,"")</f>
        <v>2.7931469999999998</v>
      </c>
      <c r="H15" s="22">
        <f t="shared" si="2"/>
        <v>2.7222930000000001</v>
      </c>
      <c r="I15" s="22">
        <f t="shared" si="2"/>
        <v>2.6300504999999998</v>
      </c>
      <c r="J15" s="22">
        <f t="shared" si="2"/>
        <v>2.4740834999999999</v>
      </c>
      <c r="K15" s="22">
        <f t="shared" si="2"/>
        <v>2.3536904999999999</v>
      </c>
      <c r="L15" s="22">
        <f t="shared" si="2"/>
        <v>2.4624704999999998</v>
      </c>
      <c r="M15" s="22">
        <f t="shared" si="2"/>
        <v>2.7614684999999999</v>
      </c>
      <c r="N15" s="22">
        <f t="shared" si="2"/>
        <v>2.6301975</v>
      </c>
      <c r="O15" s="22">
        <f t="shared" si="2"/>
        <v>2.4521069999999998</v>
      </c>
      <c r="P15" s="22">
        <f t="shared" si="2"/>
        <v>2.4105795000000003</v>
      </c>
      <c r="Q15" s="22">
        <f t="shared" si="2"/>
        <v>2.2682100000000003</v>
      </c>
      <c r="R15" s="22">
        <f t="shared" si="2"/>
        <v>2.1298829999999995</v>
      </c>
    </row>
    <row r="16" spans="2:22" x14ac:dyDescent="0.35">
      <c r="E16" s="4"/>
      <c r="F16" t="s">
        <v>32</v>
      </c>
      <c r="G16" s="23">
        <f t="shared" ref="G16:R16" si="3">IFERROR((G10)*0.0137,"")</f>
        <v>2.3837999999999999</v>
      </c>
      <c r="H16" s="23">
        <f t="shared" si="3"/>
        <v>2.3564000000000003</v>
      </c>
      <c r="I16" s="23">
        <f t="shared" si="3"/>
        <v>2.3564000000000003</v>
      </c>
      <c r="J16" s="23">
        <f t="shared" si="3"/>
        <v>2.5207999999999999</v>
      </c>
      <c r="K16" s="23">
        <f t="shared" si="3"/>
        <v>2.6303999999999998</v>
      </c>
      <c r="L16" s="23">
        <f t="shared" si="3"/>
        <v>2.4386000000000001</v>
      </c>
      <c r="M16" s="23">
        <f t="shared" si="3"/>
        <v>2.3153000000000001</v>
      </c>
      <c r="N16" s="23">
        <f t="shared" si="3"/>
        <v>2.1783000000000001</v>
      </c>
      <c r="O16" s="23">
        <f t="shared" si="3"/>
        <v>2.1509</v>
      </c>
      <c r="P16" s="23">
        <f t="shared" si="3"/>
        <v>2.1372</v>
      </c>
      <c r="Q16" s="23">
        <f t="shared" si="3"/>
        <v>2.0550000000000002</v>
      </c>
      <c r="R16" s="23">
        <f t="shared" si="3"/>
        <v>2.0550000000000002</v>
      </c>
    </row>
    <row r="17" spans="2:18" x14ac:dyDescent="0.35">
      <c r="B17" t="s">
        <v>59</v>
      </c>
      <c r="C17" s="38"/>
      <c r="D17" s="4" t="s">
        <v>15</v>
      </c>
      <c r="G17" s="5"/>
      <c r="H17" s="5"/>
      <c r="I17" s="5"/>
      <c r="J17" s="5"/>
      <c r="K17" s="5"/>
      <c r="L17" s="5"/>
      <c r="M17" s="5"/>
      <c r="N17" s="5"/>
      <c r="O17" s="5"/>
      <c r="P17" s="5"/>
      <c r="Q17" s="5"/>
      <c r="R17" s="5"/>
    </row>
    <row r="18" spans="2:18" x14ac:dyDescent="0.35">
      <c r="B18" t="s">
        <v>57</v>
      </c>
      <c r="C18" s="9">
        <f>VLOOKUP(C$13,C26:D37,2)*((100-C17)/100)</f>
        <v>0.15</v>
      </c>
      <c r="D18" s="4" t="s">
        <v>6</v>
      </c>
      <c r="F18" t="s">
        <v>35</v>
      </c>
      <c r="G18" s="23">
        <f t="shared" ref="G18:R18" si="4">IFERROR(SUM(G14:G16),"")</f>
        <v>9.2643149999999999</v>
      </c>
      <c r="H18" s="23">
        <f t="shared" si="4"/>
        <v>9.1446050000000003</v>
      </c>
      <c r="I18" s="23">
        <f t="shared" si="4"/>
        <v>9.0738184999999998</v>
      </c>
      <c r="J18" s="23">
        <f t="shared" si="4"/>
        <v>9.0178834999999999</v>
      </c>
      <c r="K18" s="23">
        <f t="shared" si="4"/>
        <v>8.8676265000000001</v>
      </c>
      <c r="L18" s="23">
        <f t="shared" si="4"/>
        <v>8.7416945000000013</v>
      </c>
      <c r="M18" s="23">
        <f t="shared" si="4"/>
        <v>9.1534084999999994</v>
      </c>
      <c r="N18" s="23">
        <f t="shared" si="4"/>
        <v>8.7564015000000008</v>
      </c>
      <c r="O18" s="23">
        <f t="shared" si="4"/>
        <v>8.5509109999999993</v>
      </c>
      <c r="P18" s="23">
        <f t="shared" si="4"/>
        <v>8.4849554999999999</v>
      </c>
      <c r="Q18" s="23">
        <f t="shared" si="4"/>
        <v>8.1852900000000002</v>
      </c>
      <c r="R18" s="23">
        <f t="shared" si="4"/>
        <v>8.1006029999999996</v>
      </c>
    </row>
    <row r="19" spans="2:18" x14ac:dyDescent="0.35">
      <c r="B19" s="10" t="s">
        <v>58</v>
      </c>
      <c r="C19" s="9">
        <f>VLOOKUP(C$14,C40:D48,2)*((100-C17)/100)</f>
        <v>1.107</v>
      </c>
      <c r="D19" s="4" t="s">
        <v>6</v>
      </c>
      <c r="G19" s="5"/>
      <c r="H19" s="5"/>
      <c r="I19" s="5"/>
      <c r="J19" s="5"/>
      <c r="K19" s="5"/>
      <c r="L19" s="5"/>
      <c r="M19" s="5"/>
      <c r="N19" s="5"/>
      <c r="O19" s="5"/>
      <c r="P19" s="5"/>
      <c r="Q19" s="5"/>
      <c r="R19" s="5"/>
    </row>
    <row r="20" spans="2:18" x14ac:dyDescent="0.35">
      <c r="F20" t="s">
        <v>13</v>
      </c>
      <c r="G20" s="8">
        <f t="shared" ref="G20:R20" si="5">IFERROR(G11-G18,"")</f>
        <v>8.3356850000000016</v>
      </c>
      <c r="H20" s="8">
        <f t="shared" si="5"/>
        <v>7.6553950000000004</v>
      </c>
      <c r="I20" s="8">
        <f t="shared" si="5"/>
        <v>7.5261815000000016</v>
      </c>
      <c r="J20" s="8">
        <f t="shared" si="5"/>
        <v>7.4821165000000001</v>
      </c>
      <c r="K20" s="8">
        <f t="shared" si="5"/>
        <v>7.8323734999999992</v>
      </c>
      <c r="L20" s="8">
        <f t="shared" si="5"/>
        <v>8.1583054999999973</v>
      </c>
      <c r="M20" s="8">
        <f t="shared" si="5"/>
        <v>7.446591500000002</v>
      </c>
      <c r="N20" s="8">
        <f t="shared" si="5"/>
        <v>7.9435984999999985</v>
      </c>
      <c r="O20" s="8">
        <f t="shared" si="5"/>
        <v>8.9490890000000007</v>
      </c>
      <c r="P20" s="8">
        <f t="shared" si="5"/>
        <v>9.2150444999999994</v>
      </c>
      <c r="Q20" s="8">
        <f t="shared" si="5"/>
        <v>10.014709999999999</v>
      </c>
      <c r="R20" s="8">
        <f t="shared" si="5"/>
        <v>9.0993969999999997</v>
      </c>
    </row>
    <row r="21" spans="2:18" x14ac:dyDescent="0.35">
      <c r="B21" s="11" t="s">
        <v>16</v>
      </c>
      <c r="C21" s="12">
        <f>IF(C10&lt;5000001,C11*(C15/100)*C18,50000*(C15/100)*C18+(C11-50000)*(C15/100)*C19)</f>
        <v>70224</v>
      </c>
      <c r="D21" s="4"/>
    </row>
    <row r="22" spans="2:18" x14ac:dyDescent="0.35">
      <c r="B22" s="11" t="s">
        <v>44</v>
      </c>
      <c r="C22" s="13">
        <f>C3+C21</f>
        <v>70324</v>
      </c>
    </row>
    <row r="25" spans="2:18" x14ac:dyDescent="0.35">
      <c r="B25" t="s">
        <v>55</v>
      </c>
      <c r="C25" s="15" t="s">
        <v>18</v>
      </c>
      <c r="D25" s="15" t="s">
        <v>19</v>
      </c>
    </row>
    <row r="26" spans="2:18" x14ac:dyDescent="0.35">
      <c r="C26" s="16">
        <v>4</v>
      </c>
      <c r="D26" s="17">
        <v>0</v>
      </c>
      <c r="F26" s="48"/>
      <c r="G26" s="48"/>
      <c r="H26" s="48"/>
      <c r="I26" s="48"/>
      <c r="J26" s="48"/>
      <c r="K26" s="48"/>
      <c r="L26" s="48"/>
      <c r="M26" s="48"/>
      <c r="N26" s="48"/>
      <c r="O26" s="48"/>
      <c r="P26" s="48"/>
      <c r="Q26" s="48"/>
      <c r="R26" s="48"/>
    </row>
    <row r="27" spans="2:18" x14ac:dyDescent="0.35">
      <c r="C27" s="16">
        <v>4.5</v>
      </c>
      <c r="D27" s="41">
        <v>2.5000000000000001E-3</v>
      </c>
      <c r="E27" s="1"/>
      <c r="F27" s="49" t="s">
        <v>63</v>
      </c>
      <c r="G27" s="49"/>
      <c r="H27" s="49"/>
      <c r="I27" s="49"/>
      <c r="J27" s="49"/>
      <c r="K27" s="49"/>
      <c r="L27" s="49"/>
      <c r="M27" s="49"/>
      <c r="N27" s="49"/>
      <c r="O27" s="49"/>
      <c r="P27" s="49"/>
      <c r="Q27" s="49"/>
      <c r="R27" s="49"/>
    </row>
    <row r="28" spans="2:18" x14ac:dyDescent="0.35">
      <c r="C28" s="16">
        <v>5</v>
      </c>
      <c r="D28" s="17">
        <v>5.0000000000000001E-3</v>
      </c>
      <c r="E28" s="18"/>
    </row>
    <row r="29" spans="2:18" x14ac:dyDescent="0.35">
      <c r="C29" s="16">
        <v>5.5</v>
      </c>
      <c r="D29" s="17">
        <v>0.03</v>
      </c>
      <c r="E29" s="18"/>
      <c r="F29" t="s">
        <v>65</v>
      </c>
      <c r="G29" s="8">
        <f t="shared" ref="G29:R29" si="6">$C$13</f>
        <v>9.5</v>
      </c>
      <c r="H29" s="8">
        <f t="shared" si="6"/>
        <v>9.5</v>
      </c>
      <c r="I29" s="8">
        <f t="shared" si="6"/>
        <v>9.5</v>
      </c>
      <c r="J29" s="8">
        <f t="shared" si="6"/>
        <v>9.5</v>
      </c>
      <c r="K29" s="8">
        <f t="shared" si="6"/>
        <v>9.5</v>
      </c>
      <c r="L29" s="8">
        <f t="shared" si="6"/>
        <v>9.5</v>
      </c>
      <c r="M29" s="8">
        <f t="shared" si="6"/>
        <v>9.5</v>
      </c>
      <c r="N29" s="8">
        <f t="shared" si="6"/>
        <v>9.5</v>
      </c>
      <c r="O29" s="8">
        <f t="shared" si="6"/>
        <v>9.5</v>
      </c>
      <c r="P29" s="8">
        <f t="shared" si="6"/>
        <v>9.5</v>
      </c>
      <c r="Q29" s="8">
        <f t="shared" si="6"/>
        <v>9.5</v>
      </c>
      <c r="R29" s="8">
        <f t="shared" si="6"/>
        <v>9.5</v>
      </c>
    </row>
    <row r="30" spans="2:18" x14ac:dyDescent="0.35">
      <c r="C30" s="16">
        <v>6</v>
      </c>
      <c r="D30" s="17">
        <v>0.05</v>
      </c>
      <c r="E30" s="18"/>
      <c r="F30" t="s">
        <v>66</v>
      </c>
      <c r="G30" s="8">
        <f>$C$14</f>
        <v>7</v>
      </c>
      <c r="H30" s="8">
        <f t="shared" ref="H30:R30" si="7">$C$14</f>
        <v>7</v>
      </c>
      <c r="I30" s="8">
        <f t="shared" si="7"/>
        <v>7</v>
      </c>
      <c r="J30" s="8">
        <f t="shared" si="7"/>
        <v>7</v>
      </c>
      <c r="K30" s="8">
        <f t="shared" si="7"/>
        <v>7</v>
      </c>
      <c r="L30" s="8">
        <f t="shared" si="7"/>
        <v>7</v>
      </c>
      <c r="M30" s="8">
        <f t="shared" si="7"/>
        <v>7</v>
      </c>
      <c r="N30" s="8">
        <f t="shared" si="7"/>
        <v>7</v>
      </c>
      <c r="O30" s="8">
        <f t="shared" si="7"/>
        <v>7</v>
      </c>
      <c r="P30" s="8">
        <f t="shared" si="7"/>
        <v>7</v>
      </c>
      <c r="Q30" s="8">
        <f t="shared" si="7"/>
        <v>7</v>
      </c>
      <c r="R30" s="8">
        <f t="shared" si="7"/>
        <v>7</v>
      </c>
    </row>
    <row r="31" spans="2:18" x14ac:dyDescent="0.35">
      <c r="C31" s="16">
        <v>6.5</v>
      </c>
      <c r="D31" s="17">
        <v>7.0000000000000007E-2</v>
      </c>
      <c r="E31" s="18"/>
      <c r="F31" t="s">
        <v>14</v>
      </c>
      <c r="G31">
        <f t="shared" ref="G31:R31" si="8">$C$15</f>
        <v>95</v>
      </c>
      <c r="H31">
        <f t="shared" si="8"/>
        <v>95</v>
      </c>
      <c r="I31">
        <f t="shared" si="8"/>
        <v>95</v>
      </c>
      <c r="J31">
        <f t="shared" si="8"/>
        <v>95</v>
      </c>
      <c r="K31">
        <f t="shared" si="8"/>
        <v>95</v>
      </c>
      <c r="L31">
        <f t="shared" si="8"/>
        <v>95</v>
      </c>
      <c r="M31">
        <f t="shared" si="8"/>
        <v>95</v>
      </c>
      <c r="N31">
        <f t="shared" si="8"/>
        <v>95</v>
      </c>
      <c r="O31">
        <f t="shared" si="8"/>
        <v>95</v>
      </c>
      <c r="P31">
        <f t="shared" si="8"/>
        <v>95</v>
      </c>
      <c r="Q31">
        <f t="shared" si="8"/>
        <v>95</v>
      </c>
      <c r="R31">
        <f t="shared" si="8"/>
        <v>95</v>
      </c>
    </row>
    <row r="32" spans="2:18" x14ac:dyDescent="0.35">
      <c r="C32" s="16">
        <v>7</v>
      </c>
      <c r="D32" s="17">
        <v>0.08</v>
      </c>
      <c r="E32" s="18"/>
    </row>
    <row r="33" spans="1:18" x14ac:dyDescent="0.35">
      <c r="C33" s="16">
        <v>7.5</v>
      </c>
      <c r="D33" s="17">
        <v>0.09</v>
      </c>
      <c r="E33" s="18"/>
      <c r="F33" t="s">
        <v>67</v>
      </c>
      <c r="G33" s="8">
        <f t="shared" ref="G33:R33" si="9">IF(G20=0,0,IFERROR(G29-G20,""))</f>
        <v>1.1643149999999984</v>
      </c>
      <c r="H33" s="8">
        <f t="shared" si="9"/>
        <v>1.8446049999999996</v>
      </c>
      <c r="I33" s="8">
        <f t="shared" si="9"/>
        <v>1.9738184999999984</v>
      </c>
      <c r="J33" s="8">
        <f t="shared" si="9"/>
        <v>2.0178834999999999</v>
      </c>
      <c r="K33" s="8">
        <f t="shared" si="9"/>
        <v>1.6676265000000008</v>
      </c>
      <c r="L33" s="8">
        <f t="shared" si="9"/>
        <v>1.3416945000000027</v>
      </c>
      <c r="M33" s="8">
        <f t="shared" si="9"/>
        <v>2.053408499999998</v>
      </c>
      <c r="N33" s="8">
        <f t="shared" si="9"/>
        <v>1.5564015000000015</v>
      </c>
      <c r="O33" s="8">
        <f t="shared" si="9"/>
        <v>0.55091099999999926</v>
      </c>
      <c r="P33" s="8">
        <f t="shared" si="9"/>
        <v>0.28495550000000058</v>
      </c>
      <c r="Q33" s="8">
        <f t="shared" si="9"/>
        <v>-0.51470999999999911</v>
      </c>
      <c r="R33" s="8">
        <f t="shared" si="9"/>
        <v>0.40060300000000026</v>
      </c>
    </row>
    <row r="34" spans="1:18" x14ac:dyDescent="0.35">
      <c r="C34" s="16">
        <v>8</v>
      </c>
      <c r="D34" s="17">
        <v>0.1</v>
      </c>
      <c r="E34" s="18"/>
      <c r="F34" t="s">
        <v>68</v>
      </c>
      <c r="G34" s="31">
        <f>IF(G20=0,0,IFERROR(G30-G20,""))</f>
        <v>-1.3356850000000016</v>
      </c>
      <c r="H34" s="31">
        <f t="shared" ref="H34:R34" si="10">IF(H20=0,0,IFERROR(H30-H20,""))</f>
        <v>-0.65539500000000039</v>
      </c>
      <c r="I34" s="31">
        <f t="shared" si="10"/>
        <v>-0.52618150000000163</v>
      </c>
      <c r="J34" s="31">
        <f t="shared" si="10"/>
        <v>-0.48211650000000006</v>
      </c>
      <c r="K34" s="31">
        <f t="shared" si="10"/>
        <v>-0.83237349999999921</v>
      </c>
      <c r="L34" s="31">
        <f t="shared" si="10"/>
        <v>-1.1583054999999973</v>
      </c>
      <c r="M34" s="31">
        <f t="shared" si="10"/>
        <v>-0.44659150000000203</v>
      </c>
      <c r="N34" s="31">
        <f t="shared" si="10"/>
        <v>-0.94359849999999845</v>
      </c>
      <c r="O34" s="31">
        <f t="shared" si="10"/>
        <v>-1.9490890000000007</v>
      </c>
      <c r="P34" s="31">
        <f t="shared" si="10"/>
        <v>-2.2150444999999994</v>
      </c>
      <c r="Q34" s="31">
        <f t="shared" si="10"/>
        <v>-3.0147099999999991</v>
      </c>
      <c r="R34" s="31">
        <f t="shared" si="10"/>
        <v>-2.0993969999999997</v>
      </c>
    </row>
    <row r="35" spans="1:18" x14ac:dyDescent="0.35">
      <c r="C35" s="16">
        <v>8.5</v>
      </c>
      <c r="D35" s="17">
        <v>0.105</v>
      </c>
      <c r="E35" s="18"/>
    </row>
    <row r="36" spans="1:18" x14ac:dyDescent="0.35">
      <c r="C36" s="16">
        <v>9</v>
      </c>
      <c r="D36" s="17">
        <v>0.11</v>
      </c>
      <c r="F36" s="11" t="s">
        <v>60</v>
      </c>
      <c r="G36" s="14">
        <f>IFERROR(IF(AND(G33&gt;0,$C$11&lt;=50000),G33*(G31/100)*$C$11/12,IF(AND(G33&gt;0,$C$11&gt;50000),G33*(G31/100)*50000/12+IF(AND(G34&gt;0,$C$11&gt;50000),G34*(G31/100)*($C$11-50000)/12,0),0)),0)</f>
        <v>4608.7468749999935</v>
      </c>
      <c r="H36" s="14">
        <f t="shared" ref="H36:R36" si="11">IFERROR(IF(AND(H33&gt;0,$C$11&lt;=50000),H33*(H31/100)*$C$11/12,IF(AND(H33&gt;0,$C$11&gt;50000),H33*(H31/100)*50000/12+IF(AND(H34&gt;0,$C$11&gt;50000),H34*(H31/100)*($C$11-50000)/12,0),0)),0)</f>
        <v>7301.5614583333308</v>
      </c>
      <c r="I36" s="14">
        <f t="shared" si="11"/>
        <v>7813.031562499993</v>
      </c>
      <c r="J36" s="14">
        <f t="shared" si="11"/>
        <v>7987.4555208333331</v>
      </c>
      <c r="K36" s="14">
        <f t="shared" si="11"/>
        <v>6601.0215625000028</v>
      </c>
      <c r="L36" s="14">
        <f t="shared" si="11"/>
        <v>5310.874062500011</v>
      </c>
      <c r="M36" s="14">
        <f t="shared" si="11"/>
        <v>8128.0753124999928</v>
      </c>
      <c r="N36" s="14">
        <f t="shared" si="11"/>
        <v>6160.7559375000055</v>
      </c>
      <c r="O36" s="14">
        <f t="shared" si="11"/>
        <v>2180.6893749999967</v>
      </c>
      <c r="P36" s="14">
        <f t="shared" si="11"/>
        <v>1127.948854166669</v>
      </c>
      <c r="Q36" s="14">
        <f t="shared" si="11"/>
        <v>0</v>
      </c>
      <c r="R36" s="14">
        <f t="shared" si="11"/>
        <v>1585.7202083333343</v>
      </c>
    </row>
    <row r="37" spans="1:18" x14ac:dyDescent="0.35">
      <c r="C37" s="16">
        <v>9.5</v>
      </c>
      <c r="D37" s="17">
        <v>0.15</v>
      </c>
      <c r="F37" s="11"/>
    </row>
    <row r="38" spans="1:18" x14ac:dyDescent="0.35">
      <c r="E38" s="1"/>
      <c r="F38" s="48" t="s">
        <v>62</v>
      </c>
      <c r="G38" s="48"/>
      <c r="H38" s="48"/>
      <c r="I38" s="48"/>
      <c r="J38" s="48"/>
      <c r="K38" s="48"/>
      <c r="L38" s="48"/>
      <c r="M38" s="48"/>
      <c r="N38" s="48"/>
      <c r="O38" s="48"/>
      <c r="P38" s="48"/>
      <c r="Q38" s="48"/>
      <c r="R38" s="48"/>
    </row>
    <row r="39" spans="1:18" x14ac:dyDescent="0.35">
      <c r="B39" s="10" t="s">
        <v>56</v>
      </c>
      <c r="C39" s="19" t="s">
        <v>18</v>
      </c>
      <c r="D39" s="15" t="s">
        <v>19</v>
      </c>
      <c r="E39" s="18"/>
      <c r="F39" s="49" t="s">
        <v>61</v>
      </c>
      <c r="G39" s="49"/>
      <c r="H39" s="49"/>
      <c r="I39" s="49"/>
      <c r="J39" s="49"/>
      <c r="K39" s="49"/>
      <c r="L39" s="49"/>
      <c r="M39" s="49"/>
      <c r="N39" s="49"/>
      <c r="O39" s="49"/>
      <c r="P39" s="49"/>
      <c r="Q39" s="49"/>
      <c r="R39" s="49"/>
    </row>
    <row r="40" spans="1:18" x14ac:dyDescent="0.35">
      <c r="C40" s="16">
        <v>4</v>
      </c>
      <c r="D40" s="17">
        <v>0</v>
      </c>
      <c r="E40" s="18"/>
    </row>
    <row r="41" spans="1:18" x14ac:dyDescent="0.35">
      <c r="C41" s="16">
        <v>4.5</v>
      </c>
      <c r="D41" s="41">
        <v>2.5000000000000001E-3</v>
      </c>
      <c r="E41" s="18"/>
      <c r="F41" t="s">
        <v>4</v>
      </c>
      <c r="G41" s="5">
        <f>IFERROR(G$36,0)</f>
        <v>4608.7468749999935</v>
      </c>
    </row>
    <row r="42" spans="1:18" x14ac:dyDescent="0.35">
      <c r="C42" s="16">
        <v>5</v>
      </c>
      <c r="D42" s="17">
        <v>5.0000000000000001E-3</v>
      </c>
      <c r="E42" s="18"/>
      <c r="F42" t="s">
        <v>21</v>
      </c>
      <c r="G42" s="5">
        <f>IFERROR(H$36,0)</f>
        <v>7301.5614583333308</v>
      </c>
    </row>
    <row r="43" spans="1:18" x14ac:dyDescent="0.35">
      <c r="C43" s="16">
        <v>5.5</v>
      </c>
      <c r="D43" s="17">
        <v>0.1</v>
      </c>
      <c r="E43" s="18"/>
      <c r="F43" t="s">
        <v>22</v>
      </c>
      <c r="G43" s="5">
        <f>IFERROR(I$36,0)</f>
        <v>7813.031562499993</v>
      </c>
    </row>
    <row r="44" spans="1:18" x14ac:dyDescent="0.35">
      <c r="C44" s="16">
        <v>6</v>
      </c>
      <c r="D44" s="17">
        <v>0.31</v>
      </c>
      <c r="E44" s="18"/>
      <c r="F44" t="s">
        <v>23</v>
      </c>
      <c r="G44" s="5">
        <f>IFERROR(J$36,0)</f>
        <v>7987.4555208333331</v>
      </c>
    </row>
    <row r="45" spans="1:18" x14ac:dyDescent="0.35">
      <c r="C45" s="16">
        <v>6.5</v>
      </c>
      <c r="D45" s="17">
        <v>0.65</v>
      </c>
      <c r="E45" s="18"/>
      <c r="F45" t="s">
        <v>24</v>
      </c>
      <c r="G45" s="5">
        <f>IFERROR(K$36,0)</f>
        <v>6601.0215625000028</v>
      </c>
    </row>
    <row r="46" spans="1:18" x14ac:dyDescent="0.35">
      <c r="C46" s="16">
        <v>7</v>
      </c>
      <c r="D46" s="17">
        <v>1.107</v>
      </c>
      <c r="E46" s="18"/>
      <c r="F46" t="s">
        <v>25</v>
      </c>
      <c r="G46" s="5">
        <f>IFERROR(L$36,0)</f>
        <v>5310.874062500011</v>
      </c>
    </row>
    <row r="47" spans="1:18" x14ac:dyDescent="0.35">
      <c r="A47" s="21">
        <f ca="1">TODAY()</f>
        <v>46232</v>
      </c>
      <c r="C47" s="16">
        <v>7.5</v>
      </c>
      <c r="D47" s="17">
        <v>1.413</v>
      </c>
      <c r="F47" t="s">
        <v>26</v>
      </c>
      <c r="G47" s="5">
        <f>IFERROR(M$36,0)</f>
        <v>8128.0753124999928</v>
      </c>
    </row>
    <row r="48" spans="1:18" x14ac:dyDescent="0.35">
      <c r="C48" s="16">
        <v>8</v>
      </c>
      <c r="D48" s="17">
        <v>1.8129999999999999</v>
      </c>
      <c r="F48" t="s">
        <v>27</v>
      </c>
      <c r="G48" s="5">
        <f>IFERROR(N$36,0)</f>
        <v>6160.7559375000055</v>
      </c>
    </row>
    <row r="49" spans="6:7" x14ac:dyDescent="0.35">
      <c r="F49" t="s">
        <v>28</v>
      </c>
      <c r="G49" s="5">
        <f>IFERROR(O$36,0)</f>
        <v>2180.6893749999967</v>
      </c>
    </row>
    <row r="50" spans="6:7" x14ac:dyDescent="0.35">
      <c r="F50" t="s">
        <v>29</v>
      </c>
      <c r="G50" s="5">
        <f>IFERROR(P$36,0)</f>
        <v>1127.948854166669</v>
      </c>
    </row>
    <row r="51" spans="6:7" x14ac:dyDescent="0.35">
      <c r="F51" t="s">
        <v>30</v>
      </c>
      <c r="G51" s="5">
        <f>IFERROR(Q$36,0)</f>
        <v>0</v>
      </c>
    </row>
    <row r="52" spans="6:7" x14ac:dyDescent="0.35">
      <c r="F52" t="s">
        <v>31</v>
      </c>
      <c r="G52" s="5">
        <f>IFERROR(R$36,0)</f>
        <v>1585.7202083333343</v>
      </c>
    </row>
    <row r="54" spans="6:7" x14ac:dyDescent="0.35">
      <c r="F54" s="11" t="s">
        <v>20</v>
      </c>
      <c r="G54" s="14">
        <f>SUM(G41:G52)</f>
        <v>58805.88072916666</v>
      </c>
    </row>
    <row r="55" spans="6:7" x14ac:dyDescent="0.35">
      <c r="F55" s="11"/>
      <c r="G55" s="11"/>
    </row>
    <row r="56" spans="6:7" x14ac:dyDescent="0.35">
      <c r="F56" s="11" t="s">
        <v>45</v>
      </c>
      <c r="G56" s="20">
        <f>C22</f>
        <v>70324</v>
      </c>
    </row>
    <row r="57" spans="6:7" x14ac:dyDescent="0.35">
      <c r="F57" s="11" t="s">
        <v>46</v>
      </c>
      <c r="G57" s="13">
        <f>G54-G56</f>
        <v>-11518.11927083334</v>
      </c>
    </row>
    <row r="66" customFormat="1" x14ac:dyDescent="0.35"/>
    <row r="67" customFormat="1" x14ac:dyDescent="0.35"/>
    <row r="68" customFormat="1" x14ac:dyDescent="0.35"/>
    <row r="69" customFormat="1" x14ac:dyDescent="0.35"/>
    <row r="70" customFormat="1" x14ac:dyDescent="0.35"/>
    <row r="71" customFormat="1" x14ac:dyDescent="0.35"/>
  </sheetData>
  <sheetProtection algorithmName="SHA-512" hashValue="avBW9pIFz5WiLudGh2Oj2pFpBW4lullvqMW4NXHjQlip2iW8B35+TZ4uT/larVduUtA8bgFTEigwiFMegPy8Iw==" saltValue="olmYMNe9GMNbw1M5uR3NEg==" spinCount="100000" sheet="1" objects="1" scenarios="1"/>
  <protectedRanges>
    <protectedRange sqref="G41:G52" name="Range4"/>
    <protectedRange sqref="C17 C13:C15" name="Range2"/>
    <protectedRange sqref="C6:C8" name="Range1"/>
    <protectedRange sqref="S5:S9 G12:R13 G17:R19" name="Range3"/>
    <protectedRange sqref="G6:R10" name="Range3_1"/>
  </protectedRanges>
  <mergeCells count="8">
    <mergeCell ref="F38:R38"/>
    <mergeCell ref="F39:R39"/>
    <mergeCell ref="B1:E1"/>
    <mergeCell ref="B2:D2"/>
    <mergeCell ref="F2:R2"/>
    <mergeCell ref="F3:R3"/>
    <mergeCell ref="F26:R26"/>
    <mergeCell ref="F27:R27"/>
  </mergeCells>
  <hyperlinks>
    <hyperlink ref="T5" r:id="rId1" xr:uid="{00000000-0004-0000-0500-000000000000}"/>
    <hyperlink ref="T7" r:id="rId2" xr:uid="{00000000-0004-0000-0500-000001000000}"/>
    <hyperlink ref="T9" r:id="rId3" xr:uid="{00000000-0004-0000-0500-000002000000}"/>
    <hyperlink ref="T8" r:id="rId4" xr:uid="{00000000-0004-0000-0500-000003000000}"/>
    <hyperlink ref="F8" r:id="rId5" xr:uid="{00000000-0004-0000-0500-000004000000}"/>
    <hyperlink ref="F6" r:id="rId6" xr:uid="{00000000-0004-0000-0500-000005000000}"/>
    <hyperlink ref="F9" r:id="rId7" xr:uid="{00000000-0004-0000-0500-000006000000}"/>
    <hyperlink ref="F10" r:id="rId8" xr:uid="{00000000-0004-0000-0500-000007000000}"/>
  </hyperlinks>
  <pageMargins left="0.7" right="0.7" top="0.75" bottom="0.75" header="0.3" footer="0.3"/>
  <drawing r:id="rId9"/>
  <legacyDrawing r:id="rId10"/>
  <mc:AlternateContent xmlns:mc="http://schemas.openxmlformats.org/markup-compatibility/2006">
    <mc:Choice Requires="x14">
      <controls>
        <mc:AlternateContent xmlns:mc="http://schemas.openxmlformats.org/markup-compatibility/2006">
          <mc:Choice Requires="x14">
            <control shapeId="96257" r:id="rId11" name="Button 1">
              <controlPr defaultSize="0" print="0" autoFill="0" autoPict="0" macro="[0]!Print2018">
                <anchor moveWithCells="1" sizeWithCells="1">
                  <from>
                    <xdr:col>10</xdr:col>
                    <xdr:colOff>476250</xdr:colOff>
                    <xdr:row>54</xdr:row>
                    <xdr:rowOff>184150</xdr:rowOff>
                  </from>
                  <to>
                    <xdr:col>11</xdr:col>
                    <xdr:colOff>774700</xdr:colOff>
                    <xdr:row>57</xdr:row>
                    <xdr:rowOff>69850</xdr:rowOff>
                  </to>
                </anchor>
              </controlPr>
            </control>
          </mc:Choice>
        </mc:AlternateContent>
        <mc:AlternateContent xmlns:mc="http://schemas.openxmlformats.org/markup-compatibility/2006">
          <mc:Choice Requires="x14">
            <control shapeId="96258" r:id="rId12" name="Button 2">
              <controlPr defaultSize="0" print="0" autoFill="0" autoPict="0" macro="[0]!Goto2018">
                <anchor moveWithCells="1" sizeWithCells="1">
                  <from>
                    <xdr:col>8</xdr:col>
                    <xdr:colOff>603250</xdr:colOff>
                    <xdr:row>55</xdr:row>
                    <xdr:rowOff>12700</xdr:rowOff>
                  </from>
                  <to>
                    <xdr:col>10</xdr:col>
                    <xdr:colOff>50800</xdr:colOff>
                    <xdr:row>57</xdr:row>
                    <xdr:rowOff>88900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19"/>
  <dimension ref="A1:V71"/>
  <sheetViews>
    <sheetView workbookViewId="0">
      <selection activeCell="B6" sqref="B6:B8"/>
    </sheetView>
  </sheetViews>
  <sheetFormatPr defaultRowHeight="14.5" x14ac:dyDescent="0.35"/>
  <cols>
    <col min="1" max="1" width="9.7265625" bestFit="1" customWidth="1"/>
    <col min="2" max="2" width="45.81640625" bestFit="1" customWidth="1"/>
    <col min="3" max="3" width="17.453125" customWidth="1"/>
    <col min="5" max="5" width="9.1796875" customWidth="1"/>
    <col min="6" max="6" width="54.453125" customWidth="1"/>
    <col min="7" max="7" width="14.54296875" customWidth="1"/>
    <col min="8" max="18" width="12.7265625" customWidth="1"/>
    <col min="19" max="19" width="5.1796875" customWidth="1"/>
    <col min="20" max="20" width="0" hidden="1" customWidth="1"/>
  </cols>
  <sheetData>
    <row r="1" spans="2:22" x14ac:dyDescent="0.35">
      <c r="B1" s="50" t="s">
        <v>43</v>
      </c>
      <c r="C1" s="45"/>
      <c r="D1" s="45"/>
      <c r="E1" s="45"/>
    </row>
    <row r="2" spans="2:22" x14ac:dyDescent="0.35">
      <c r="B2" s="51" t="s">
        <v>0</v>
      </c>
      <c r="C2" s="51"/>
      <c r="D2" s="51"/>
      <c r="E2" s="1"/>
      <c r="F2" s="48"/>
      <c r="G2" s="48"/>
      <c r="H2" s="48"/>
      <c r="I2" s="48"/>
      <c r="J2" s="48"/>
      <c r="K2" s="48"/>
      <c r="L2" s="48"/>
      <c r="M2" s="48"/>
      <c r="N2" s="48"/>
      <c r="O2" s="48"/>
      <c r="P2" s="48"/>
      <c r="Q2" s="48"/>
      <c r="R2" s="48"/>
    </row>
    <row r="3" spans="2:22" x14ac:dyDescent="0.35">
      <c r="B3" t="s">
        <v>1</v>
      </c>
      <c r="C3" s="2">
        <v>100</v>
      </c>
      <c r="F3" s="49" t="s">
        <v>2</v>
      </c>
      <c r="G3" s="49"/>
      <c r="H3" s="49"/>
      <c r="I3" s="49"/>
      <c r="J3" s="49"/>
      <c r="K3" s="49"/>
      <c r="L3" s="49"/>
      <c r="M3" s="49"/>
      <c r="N3" s="49"/>
      <c r="O3" s="49"/>
      <c r="P3" s="49"/>
      <c r="Q3" s="49"/>
      <c r="R3" s="49"/>
    </row>
    <row r="4" spans="2:22" x14ac:dyDescent="0.35">
      <c r="F4" s="40">
        <v>2014</v>
      </c>
      <c r="G4" s="3" t="s">
        <v>4</v>
      </c>
      <c r="H4" s="3" t="s">
        <v>21</v>
      </c>
      <c r="I4" s="3" t="s">
        <v>22</v>
      </c>
      <c r="J4" s="3" t="s">
        <v>23</v>
      </c>
      <c r="K4" s="3" t="s">
        <v>24</v>
      </c>
      <c r="L4" s="3" t="s">
        <v>25</v>
      </c>
      <c r="M4" s="3" t="s">
        <v>26</v>
      </c>
      <c r="N4" s="3" t="s">
        <v>27</v>
      </c>
      <c r="O4" s="3" t="s">
        <v>28</v>
      </c>
      <c r="P4" s="3" t="s">
        <v>29</v>
      </c>
      <c r="Q4" s="3" t="s">
        <v>30</v>
      </c>
      <c r="R4" s="3" t="s">
        <v>31</v>
      </c>
      <c r="S4" s="1"/>
      <c r="T4" s="27" t="s">
        <v>37</v>
      </c>
      <c r="V4" s="1"/>
    </row>
    <row r="5" spans="2:22" x14ac:dyDescent="0.35">
      <c r="B5" t="s">
        <v>5</v>
      </c>
      <c r="F5" s="27" t="s">
        <v>37</v>
      </c>
      <c r="S5" s="22"/>
      <c r="T5" s="6" t="s">
        <v>7</v>
      </c>
    </row>
    <row r="6" spans="2:22" x14ac:dyDescent="0.35">
      <c r="B6">
        <v>2011</v>
      </c>
      <c r="C6" s="35">
        <v>10000000</v>
      </c>
      <c r="D6" t="s">
        <v>8</v>
      </c>
      <c r="F6" s="6" t="s">
        <v>47</v>
      </c>
      <c r="G6" s="28">
        <v>23.5</v>
      </c>
      <c r="H6" s="28">
        <v>24.9</v>
      </c>
      <c r="I6" s="28">
        <v>25.4</v>
      </c>
      <c r="J6" s="28">
        <v>25.3</v>
      </c>
      <c r="K6" s="28">
        <v>24.2</v>
      </c>
      <c r="L6" s="28">
        <v>23.2</v>
      </c>
      <c r="M6" s="28">
        <v>23.3</v>
      </c>
      <c r="N6" s="28">
        <v>24.1</v>
      </c>
      <c r="O6" s="28">
        <v>25.7</v>
      </c>
      <c r="P6" s="28">
        <v>25.3</v>
      </c>
      <c r="Q6" s="28">
        <v>23</v>
      </c>
      <c r="R6" s="28">
        <v>20.3</v>
      </c>
      <c r="S6" s="22"/>
    </row>
    <row r="7" spans="2:22" x14ac:dyDescent="0.35">
      <c r="B7">
        <v>2012</v>
      </c>
      <c r="C7" s="36">
        <v>10500000</v>
      </c>
      <c r="D7" t="s">
        <v>8</v>
      </c>
      <c r="F7" t="s">
        <v>9</v>
      </c>
      <c r="G7" s="24"/>
      <c r="H7" s="24"/>
      <c r="I7" s="24"/>
      <c r="J7" s="24"/>
      <c r="K7" s="24"/>
      <c r="L7" s="24"/>
      <c r="M7" s="24"/>
      <c r="N7" s="24"/>
      <c r="O7" s="24"/>
      <c r="P7" s="24"/>
      <c r="Q7" s="24"/>
      <c r="R7" s="24"/>
      <c r="S7" s="22"/>
      <c r="T7" s="6" t="s">
        <v>7</v>
      </c>
    </row>
    <row r="8" spans="2:22" x14ac:dyDescent="0.35">
      <c r="B8">
        <v>2013</v>
      </c>
      <c r="C8" s="36">
        <v>11000000</v>
      </c>
      <c r="D8" t="s">
        <v>8</v>
      </c>
      <c r="F8" s="6" t="s">
        <v>48</v>
      </c>
      <c r="G8" s="28">
        <v>4.42</v>
      </c>
      <c r="H8" s="28">
        <v>4.3499999999999996</v>
      </c>
      <c r="I8" s="28">
        <v>4.54</v>
      </c>
      <c r="J8" s="28">
        <v>4.71</v>
      </c>
      <c r="K8" s="28">
        <v>4.71</v>
      </c>
      <c r="L8" s="28">
        <v>4.49</v>
      </c>
      <c r="M8" s="28">
        <v>4.05</v>
      </c>
      <c r="N8" s="28">
        <v>3.63</v>
      </c>
      <c r="O8" s="28">
        <v>3.48</v>
      </c>
      <c r="P8" s="28">
        <v>3.28</v>
      </c>
      <c r="Q8" s="28">
        <v>3.58</v>
      </c>
      <c r="R8" s="28">
        <v>3.77</v>
      </c>
      <c r="S8" s="22"/>
      <c r="T8" s="26" t="s">
        <v>36</v>
      </c>
    </row>
    <row r="9" spans="2:22" x14ac:dyDescent="0.35">
      <c r="C9" s="7"/>
      <c r="F9" s="6" t="s">
        <v>49</v>
      </c>
      <c r="G9" s="28">
        <v>479.54</v>
      </c>
      <c r="H9" s="28">
        <v>509.25</v>
      </c>
      <c r="I9" s="28">
        <v>495.71</v>
      </c>
      <c r="J9" s="28">
        <v>514.01</v>
      </c>
      <c r="K9" s="28">
        <v>519.38</v>
      </c>
      <c r="L9" s="28">
        <v>501.72</v>
      </c>
      <c r="M9" s="28">
        <v>450.79</v>
      </c>
      <c r="N9" s="28">
        <v>490.3</v>
      </c>
      <c r="O9" s="28">
        <v>525.72</v>
      </c>
      <c r="P9" s="28">
        <v>381.5</v>
      </c>
      <c r="Q9" s="28">
        <v>441.39</v>
      </c>
      <c r="R9" s="28">
        <v>431.73</v>
      </c>
      <c r="S9" s="22"/>
      <c r="T9" s="6" t="s">
        <v>7</v>
      </c>
    </row>
    <row r="10" spans="2:22" x14ac:dyDescent="0.35">
      <c r="B10" t="s">
        <v>10</v>
      </c>
      <c r="C10" s="7">
        <f>MAX(C6:C8)</f>
        <v>11000000</v>
      </c>
      <c r="D10" t="s">
        <v>8</v>
      </c>
      <c r="F10" s="6" t="s">
        <v>50</v>
      </c>
      <c r="G10" s="28">
        <v>185</v>
      </c>
      <c r="H10" s="28">
        <v>188</v>
      </c>
      <c r="I10" s="28">
        <v>191</v>
      </c>
      <c r="J10" s="28">
        <v>206</v>
      </c>
      <c r="K10" s="28">
        <v>224</v>
      </c>
      <c r="L10" s="28">
        <v>222</v>
      </c>
      <c r="M10" s="28">
        <v>216</v>
      </c>
      <c r="N10" s="28">
        <v>209</v>
      </c>
      <c r="O10" s="28">
        <v>197</v>
      </c>
      <c r="P10" s="28">
        <v>194</v>
      </c>
      <c r="Q10" s="28">
        <v>184</v>
      </c>
      <c r="R10" s="28">
        <v>182</v>
      </c>
    </row>
    <row r="11" spans="2:22" x14ac:dyDescent="0.35">
      <c r="C11" s="7">
        <f>C10/100</f>
        <v>110000</v>
      </c>
      <c r="D11" t="s">
        <v>11</v>
      </c>
      <c r="F11" t="s">
        <v>3</v>
      </c>
      <c r="G11" s="5">
        <f t="shared" ref="G11:R11" si="0">IFERROR((G6),"")</f>
        <v>23.5</v>
      </c>
      <c r="H11" s="5">
        <f t="shared" si="0"/>
        <v>24.9</v>
      </c>
      <c r="I11" s="5">
        <f t="shared" si="0"/>
        <v>25.4</v>
      </c>
      <c r="J11" s="5">
        <f t="shared" si="0"/>
        <v>25.3</v>
      </c>
      <c r="K11" s="5">
        <f t="shared" si="0"/>
        <v>24.2</v>
      </c>
      <c r="L11" s="5">
        <f t="shared" si="0"/>
        <v>23.2</v>
      </c>
      <c r="M11" s="5">
        <f t="shared" si="0"/>
        <v>23.3</v>
      </c>
      <c r="N11" s="5">
        <f t="shared" si="0"/>
        <v>24.1</v>
      </c>
      <c r="O11" s="5">
        <f t="shared" si="0"/>
        <v>25.7</v>
      </c>
      <c r="P11" s="5">
        <f t="shared" si="0"/>
        <v>25.3</v>
      </c>
      <c r="Q11" s="5">
        <f t="shared" si="0"/>
        <v>23</v>
      </c>
      <c r="R11" s="5">
        <f t="shared" si="0"/>
        <v>20.3</v>
      </c>
    </row>
    <row r="12" spans="2:22" x14ac:dyDescent="0.35">
      <c r="G12" s="5"/>
      <c r="H12" s="5"/>
      <c r="I12" s="5"/>
      <c r="J12" s="5"/>
      <c r="K12" s="5"/>
      <c r="L12" s="5"/>
      <c r="M12" s="5"/>
      <c r="N12" s="5"/>
      <c r="O12" s="5"/>
      <c r="P12" s="5"/>
      <c r="Q12" s="5"/>
      <c r="R12" s="5"/>
    </row>
    <row r="13" spans="2:22" x14ac:dyDescent="0.35">
      <c r="B13" t="s">
        <v>12</v>
      </c>
      <c r="C13" s="37">
        <v>8</v>
      </c>
      <c r="D13" s="4" t="s">
        <v>6</v>
      </c>
      <c r="F13" t="s">
        <v>9</v>
      </c>
      <c r="G13" s="5"/>
      <c r="H13" s="5"/>
      <c r="I13" s="5"/>
      <c r="J13" s="5"/>
      <c r="K13" s="5"/>
      <c r="L13" s="5"/>
      <c r="M13" s="5"/>
      <c r="N13" s="5"/>
      <c r="O13" s="5"/>
      <c r="P13" s="5"/>
      <c r="Q13" s="5"/>
      <c r="R13" s="5"/>
    </row>
    <row r="14" spans="2:22" x14ac:dyDescent="0.35">
      <c r="E14" s="4"/>
      <c r="F14" t="s">
        <v>34</v>
      </c>
      <c r="G14" s="22">
        <f t="shared" ref="G14:R14" si="1">IFERROR((G8)*1.0728,"")</f>
        <v>4.7417759999999998</v>
      </c>
      <c r="H14" s="22">
        <f t="shared" si="1"/>
        <v>4.6666799999999995</v>
      </c>
      <c r="I14" s="22">
        <f t="shared" si="1"/>
        <v>4.8705119999999997</v>
      </c>
      <c r="J14" s="22">
        <f t="shared" si="1"/>
        <v>5.0528880000000003</v>
      </c>
      <c r="K14" s="22">
        <f t="shared" si="1"/>
        <v>5.0528880000000003</v>
      </c>
      <c r="L14" s="22">
        <f t="shared" si="1"/>
        <v>4.816872</v>
      </c>
      <c r="M14" s="22">
        <f t="shared" si="1"/>
        <v>4.3448399999999996</v>
      </c>
      <c r="N14" s="22">
        <f t="shared" si="1"/>
        <v>3.8942639999999997</v>
      </c>
      <c r="O14" s="22">
        <f t="shared" si="1"/>
        <v>3.7333439999999998</v>
      </c>
      <c r="P14" s="22">
        <f t="shared" si="1"/>
        <v>3.5187839999999997</v>
      </c>
      <c r="Q14" s="22">
        <f t="shared" si="1"/>
        <v>3.840624</v>
      </c>
      <c r="R14" s="22">
        <f t="shared" si="1"/>
        <v>4.0444560000000003</v>
      </c>
    </row>
    <row r="15" spans="2:22" x14ac:dyDescent="0.35">
      <c r="B15" t="s">
        <v>14</v>
      </c>
      <c r="C15" s="38">
        <v>95</v>
      </c>
      <c r="D15" s="4" t="s">
        <v>15</v>
      </c>
      <c r="F15" t="s">
        <v>33</v>
      </c>
      <c r="G15" s="22">
        <f t="shared" ref="G15:R15" si="2">IFERROR((G9)*0.00735,"")</f>
        <v>3.5246189999999999</v>
      </c>
      <c r="H15" s="22">
        <f t="shared" si="2"/>
        <v>3.7429874999999999</v>
      </c>
      <c r="I15" s="22">
        <f t="shared" si="2"/>
        <v>3.6434684999999996</v>
      </c>
      <c r="J15" s="22">
        <f t="shared" si="2"/>
        <v>3.7779734999999999</v>
      </c>
      <c r="K15" s="22">
        <f t="shared" si="2"/>
        <v>3.8174429999999999</v>
      </c>
      <c r="L15" s="22">
        <f t="shared" si="2"/>
        <v>3.6876419999999999</v>
      </c>
      <c r="M15" s="22">
        <f t="shared" si="2"/>
        <v>3.3133064999999999</v>
      </c>
      <c r="N15" s="22">
        <f t="shared" si="2"/>
        <v>3.6037050000000002</v>
      </c>
      <c r="O15" s="22">
        <f t="shared" si="2"/>
        <v>3.864042</v>
      </c>
      <c r="P15" s="22">
        <f t="shared" si="2"/>
        <v>2.8040249999999998</v>
      </c>
      <c r="Q15" s="22">
        <f t="shared" si="2"/>
        <v>3.2442164999999998</v>
      </c>
      <c r="R15" s="22">
        <f t="shared" si="2"/>
        <v>3.1732155</v>
      </c>
    </row>
    <row r="16" spans="2:22" x14ac:dyDescent="0.35">
      <c r="E16" s="4"/>
      <c r="F16" t="s">
        <v>32</v>
      </c>
      <c r="G16" s="23">
        <f t="shared" ref="G16:R16" si="3">IFERROR((G10)*0.0137,"")</f>
        <v>2.5345</v>
      </c>
      <c r="H16" s="23">
        <f t="shared" si="3"/>
        <v>2.5756000000000001</v>
      </c>
      <c r="I16" s="23">
        <f t="shared" si="3"/>
        <v>2.6167000000000002</v>
      </c>
      <c r="J16" s="23">
        <f t="shared" si="3"/>
        <v>2.8222</v>
      </c>
      <c r="K16" s="23">
        <f t="shared" si="3"/>
        <v>3.0688</v>
      </c>
      <c r="L16" s="23">
        <f t="shared" si="3"/>
        <v>3.0413999999999999</v>
      </c>
      <c r="M16" s="23">
        <f t="shared" si="3"/>
        <v>2.9592000000000001</v>
      </c>
      <c r="N16" s="23">
        <f t="shared" si="3"/>
        <v>2.8633000000000002</v>
      </c>
      <c r="O16" s="23">
        <f t="shared" si="3"/>
        <v>2.6989000000000001</v>
      </c>
      <c r="P16" s="23">
        <f t="shared" si="3"/>
        <v>2.6577999999999999</v>
      </c>
      <c r="Q16" s="23">
        <f t="shared" si="3"/>
        <v>2.5207999999999999</v>
      </c>
      <c r="R16" s="23">
        <f t="shared" si="3"/>
        <v>2.4934000000000003</v>
      </c>
    </row>
    <row r="17" spans="2:18" x14ac:dyDescent="0.35">
      <c r="B17" t="s">
        <v>59</v>
      </c>
      <c r="C17" s="38">
        <v>0</v>
      </c>
      <c r="D17" s="4" t="s">
        <v>15</v>
      </c>
      <c r="G17" s="5"/>
      <c r="H17" s="5"/>
      <c r="I17" s="5"/>
      <c r="J17" s="5"/>
      <c r="K17" s="5"/>
      <c r="L17" s="5"/>
      <c r="M17" s="5"/>
      <c r="N17" s="5"/>
      <c r="O17" s="5"/>
      <c r="P17" s="5"/>
      <c r="Q17" s="5"/>
      <c r="R17" s="5"/>
    </row>
    <row r="18" spans="2:18" x14ac:dyDescent="0.35">
      <c r="B18" t="s">
        <v>57</v>
      </c>
      <c r="C18" s="9">
        <f>VLOOKUP(C$13,C26:D37,2)*((100-C17)/100)</f>
        <v>0.1</v>
      </c>
      <c r="D18" s="4" t="s">
        <v>6</v>
      </c>
      <c r="F18" t="s">
        <v>35</v>
      </c>
      <c r="G18" s="23">
        <f t="shared" ref="G18:R18" si="4">IFERROR(SUM(G14:G16),"")</f>
        <v>10.800894999999999</v>
      </c>
      <c r="H18" s="23">
        <f t="shared" si="4"/>
        <v>10.985267499999999</v>
      </c>
      <c r="I18" s="23">
        <f t="shared" si="4"/>
        <v>11.130680499999999</v>
      </c>
      <c r="J18" s="23">
        <f t="shared" si="4"/>
        <v>11.653061500000002</v>
      </c>
      <c r="K18" s="23">
        <f t="shared" si="4"/>
        <v>11.939131</v>
      </c>
      <c r="L18" s="23">
        <f t="shared" si="4"/>
        <v>11.545914</v>
      </c>
      <c r="M18" s="23">
        <f t="shared" si="4"/>
        <v>10.6173465</v>
      </c>
      <c r="N18" s="23">
        <f t="shared" si="4"/>
        <v>10.361269</v>
      </c>
      <c r="O18" s="23">
        <f t="shared" si="4"/>
        <v>10.296286</v>
      </c>
      <c r="P18" s="23">
        <f t="shared" si="4"/>
        <v>8.9806089999999994</v>
      </c>
      <c r="Q18" s="23">
        <f t="shared" si="4"/>
        <v>9.6056404999999998</v>
      </c>
      <c r="R18" s="23">
        <f t="shared" si="4"/>
        <v>9.7110714999999992</v>
      </c>
    </row>
    <row r="19" spans="2:18" x14ac:dyDescent="0.35">
      <c r="B19" s="10" t="s">
        <v>58</v>
      </c>
      <c r="C19" s="9">
        <f>VLOOKUP(C$13,C40:D48,2)*((100-C17)/100)</f>
        <v>1.8129999999999999</v>
      </c>
      <c r="D19" s="4" t="s">
        <v>6</v>
      </c>
      <c r="G19" s="5"/>
      <c r="H19" s="5"/>
      <c r="I19" s="5"/>
      <c r="J19" s="5"/>
      <c r="K19" s="5"/>
      <c r="L19" s="5"/>
      <c r="M19" s="5"/>
      <c r="N19" s="5"/>
      <c r="O19" s="5"/>
      <c r="P19" s="5"/>
      <c r="Q19" s="5"/>
      <c r="R19" s="5"/>
    </row>
    <row r="20" spans="2:18" x14ac:dyDescent="0.35">
      <c r="F20" t="s">
        <v>13</v>
      </c>
      <c r="G20" s="8">
        <f t="shared" ref="G20:R20" si="5">IFERROR(G11-G18,"")</f>
        <v>12.699105000000001</v>
      </c>
      <c r="H20" s="8">
        <f t="shared" si="5"/>
        <v>13.9147325</v>
      </c>
      <c r="I20" s="8">
        <f t="shared" si="5"/>
        <v>14.2693195</v>
      </c>
      <c r="J20" s="8">
        <f t="shared" si="5"/>
        <v>13.646938499999999</v>
      </c>
      <c r="K20" s="8">
        <f t="shared" si="5"/>
        <v>12.260869</v>
      </c>
      <c r="L20" s="8">
        <f t="shared" si="5"/>
        <v>11.654086</v>
      </c>
      <c r="M20" s="8">
        <f t="shared" si="5"/>
        <v>12.682653500000001</v>
      </c>
      <c r="N20" s="8">
        <f t="shared" si="5"/>
        <v>13.738731000000001</v>
      </c>
      <c r="O20" s="8">
        <f t="shared" si="5"/>
        <v>15.403713999999999</v>
      </c>
      <c r="P20" s="8">
        <f t="shared" si="5"/>
        <v>16.319391000000003</v>
      </c>
      <c r="Q20" s="8">
        <f t="shared" si="5"/>
        <v>13.3943595</v>
      </c>
      <c r="R20" s="8">
        <f t="shared" si="5"/>
        <v>10.588928500000002</v>
      </c>
    </row>
    <row r="21" spans="2:18" x14ac:dyDescent="0.35">
      <c r="B21" s="11" t="s">
        <v>16</v>
      </c>
      <c r="C21" s="12">
        <f>IF(C10&lt;5000001,C11*(C15/100)*C18,50000*(C15/100)*C18+(C11-50000)*(C15/100)*C19)</f>
        <v>108091</v>
      </c>
      <c r="D21" s="4"/>
    </row>
    <row r="22" spans="2:18" x14ac:dyDescent="0.35">
      <c r="B22" s="11" t="s">
        <v>44</v>
      </c>
      <c r="C22" s="13">
        <f>C3+C21</f>
        <v>108191</v>
      </c>
    </row>
    <row r="25" spans="2:18" x14ac:dyDescent="0.35">
      <c r="B25" t="s">
        <v>55</v>
      </c>
      <c r="C25" s="15" t="s">
        <v>18</v>
      </c>
      <c r="D25" s="15" t="s">
        <v>19</v>
      </c>
    </row>
    <row r="26" spans="2:18" x14ac:dyDescent="0.35">
      <c r="C26" s="16">
        <v>4</v>
      </c>
      <c r="D26" s="17">
        <v>0</v>
      </c>
      <c r="F26" s="48"/>
      <c r="G26" s="48"/>
      <c r="H26" s="48"/>
      <c r="I26" s="48"/>
      <c r="J26" s="48"/>
      <c r="K26" s="48"/>
      <c r="L26" s="48"/>
      <c r="M26" s="48"/>
      <c r="N26" s="48"/>
      <c r="O26" s="48"/>
      <c r="P26" s="48"/>
      <c r="Q26" s="48"/>
      <c r="R26" s="48"/>
    </row>
    <row r="27" spans="2:18" x14ac:dyDescent="0.35">
      <c r="C27" s="16">
        <v>4.5</v>
      </c>
      <c r="D27" s="41">
        <v>2.5000000000000001E-3</v>
      </c>
      <c r="E27" s="1"/>
      <c r="F27" s="49" t="s">
        <v>63</v>
      </c>
      <c r="G27" s="49"/>
      <c r="H27" s="49"/>
      <c r="I27" s="49"/>
      <c r="J27" s="49"/>
      <c r="K27" s="49"/>
      <c r="L27" s="49"/>
      <c r="M27" s="49"/>
      <c r="N27" s="49"/>
      <c r="O27" s="49"/>
      <c r="P27" s="49"/>
      <c r="Q27" s="49"/>
      <c r="R27" s="49"/>
    </row>
    <row r="28" spans="2:18" x14ac:dyDescent="0.35">
      <c r="C28" s="16">
        <v>5</v>
      </c>
      <c r="D28" s="17">
        <v>5.0000000000000001E-3</v>
      </c>
      <c r="E28" s="18"/>
    </row>
    <row r="29" spans="2:18" x14ac:dyDescent="0.35">
      <c r="C29" s="16">
        <v>5.5</v>
      </c>
      <c r="D29" s="17">
        <v>0.03</v>
      </c>
      <c r="E29" s="18"/>
      <c r="F29" t="s">
        <v>12</v>
      </c>
      <c r="G29" s="8">
        <f t="shared" ref="G29:R29" si="6">$C$13</f>
        <v>8</v>
      </c>
      <c r="H29" s="8">
        <f t="shared" si="6"/>
        <v>8</v>
      </c>
      <c r="I29" s="8">
        <f t="shared" si="6"/>
        <v>8</v>
      </c>
      <c r="J29" s="8">
        <f t="shared" si="6"/>
        <v>8</v>
      </c>
      <c r="K29" s="8">
        <f t="shared" si="6"/>
        <v>8</v>
      </c>
      <c r="L29" s="8">
        <f t="shared" si="6"/>
        <v>8</v>
      </c>
      <c r="M29" s="8">
        <f t="shared" si="6"/>
        <v>8</v>
      </c>
      <c r="N29" s="8">
        <f t="shared" si="6"/>
        <v>8</v>
      </c>
      <c r="O29" s="8">
        <f t="shared" si="6"/>
        <v>8</v>
      </c>
      <c r="P29" s="8">
        <f t="shared" si="6"/>
        <v>8</v>
      </c>
      <c r="Q29" s="8">
        <f t="shared" si="6"/>
        <v>8</v>
      </c>
      <c r="R29" s="8">
        <f t="shared" si="6"/>
        <v>8</v>
      </c>
    </row>
    <row r="30" spans="2:18" x14ac:dyDescent="0.35">
      <c r="C30" s="16">
        <v>6</v>
      </c>
      <c r="D30" s="17">
        <v>0.05</v>
      </c>
      <c r="E30" s="18"/>
      <c r="F30" t="s">
        <v>14</v>
      </c>
      <c r="G30">
        <f t="shared" ref="G30:R30" si="7">$C$15</f>
        <v>95</v>
      </c>
      <c r="H30">
        <f t="shared" si="7"/>
        <v>95</v>
      </c>
      <c r="I30">
        <f t="shared" si="7"/>
        <v>95</v>
      </c>
      <c r="J30">
        <f t="shared" si="7"/>
        <v>95</v>
      </c>
      <c r="K30">
        <f t="shared" si="7"/>
        <v>95</v>
      </c>
      <c r="L30">
        <f t="shared" si="7"/>
        <v>95</v>
      </c>
      <c r="M30">
        <f t="shared" si="7"/>
        <v>95</v>
      </c>
      <c r="N30">
        <f t="shared" si="7"/>
        <v>95</v>
      </c>
      <c r="O30">
        <f t="shared" si="7"/>
        <v>95</v>
      </c>
      <c r="P30">
        <f t="shared" si="7"/>
        <v>95</v>
      </c>
      <c r="Q30">
        <f t="shared" si="7"/>
        <v>95</v>
      </c>
      <c r="R30">
        <f t="shared" si="7"/>
        <v>95</v>
      </c>
    </row>
    <row r="31" spans="2:18" x14ac:dyDescent="0.35">
      <c r="C31" s="16">
        <v>6.5</v>
      </c>
      <c r="D31" s="17">
        <v>7.0000000000000007E-2</v>
      </c>
      <c r="E31" s="18"/>
    </row>
    <row r="32" spans="2:18" x14ac:dyDescent="0.35">
      <c r="C32" s="16">
        <v>7</v>
      </c>
      <c r="D32" s="17">
        <v>0.08</v>
      </c>
      <c r="E32" s="18"/>
      <c r="F32" t="s">
        <v>17</v>
      </c>
      <c r="G32" s="31">
        <f>IF(G20=0,0,IFERROR(G29-G20,""))</f>
        <v>-4.6991050000000012</v>
      </c>
      <c r="H32" s="31">
        <f t="shared" ref="H32:R32" si="8">IF(H20=0,0,IFERROR(H29-H20,""))</f>
        <v>-5.9147324999999995</v>
      </c>
      <c r="I32" s="31">
        <f t="shared" si="8"/>
        <v>-6.2693194999999999</v>
      </c>
      <c r="J32" s="31">
        <f t="shared" si="8"/>
        <v>-5.6469384999999992</v>
      </c>
      <c r="K32" s="31">
        <f t="shared" si="8"/>
        <v>-4.2608689999999996</v>
      </c>
      <c r="L32" s="31">
        <f t="shared" si="8"/>
        <v>-3.6540859999999995</v>
      </c>
      <c r="M32" s="31">
        <f t="shared" si="8"/>
        <v>-4.6826535000000007</v>
      </c>
      <c r="N32" s="31">
        <f t="shared" si="8"/>
        <v>-5.7387310000000014</v>
      </c>
      <c r="O32" s="31">
        <f t="shared" si="8"/>
        <v>-7.403713999999999</v>
      </c>
      <c r="P32" s="31">
        <f t="shared" si="8"/>
        <v>-8.3193910000000031</v>
      </c>
      <c r="Q32" s="31">
        <f t="shared" si="8"/>
        <v>-5.3943595000000002</v>
      </c>
      <c r="R32" s="31">
        <f t="shared" si="8"/>
        <v>-2.5889285000000015</v>
      </c>
    </row>
    <row r="33" spans="1:18" x14ac:dyDescent="0.35">
      <c r="C33" s="16">
        <v>7.5</v>
      </c>
      <c r="D33" s="17">
        <v>0.09</v>
      </c>
      <c r="E33" s="18"/>
    </row>
    <row r="34" spans="1:18" x14ac:dyDescent="0.35">
      <c r="C34" s="16">
        <v>8</v>
      </c>
      <c r="D34" s="17">
        <v>0.1</v>
      </c>
      <c r="E34" s="18"/>
      <c r="F34" s="11" t="s">
        <v>60</v>
      </c>
      <c r="G34" s="14">
        <f>IFERROR(IF(G32&gt;0,G32*(G30/100)*$C$11/6,0),0)</f>
        <v>0</v>
      </c>
      <c r="H34" s="14">
        <f t="shared" ref="H34:R34" si="9">IFERROR(IF(H32&gt;0,H32*(H30/100)*$C$11/6,0),0)</f>
        <v>0</v>
      </c>
      <c r="I34" s="14">
        <f t="shared" si="9"/>
        <v>0</v>
      </c>
      <c r="J34" s="14">
        <f t="shared" si="9"/>
        <v>0</v>
      </c>
      <c r="K34" s="14">
        <f t="shared" si="9"/>
        <v>0</v>
      </c>
      <c r="L34" s="14">
        <f t="shared" si="9"/>
        <v>0</v>
      </c>
      <c r="M34" s="14">
        <f t="shared" si="9"/>
        <v>0</v>
      </c>
      <c r="N34" s="14">
        <f t="shared" si="9"/>
        <v>0</v>
      </c>
      <c r="O34" s="14">
        <f t="shared" si="9"/>
        <v>0</v>
      </c>
      <c r="P34" s="14">
        <f t="shared" si="9"/>
        <v>0</v>
      </c>
      <c r="Q34" s="14">
        <f t="shared" si="9"/>
        <v>0</v>
      </c>
      <c r="R34" s="14">
        <f t="shared" si="9"/>
        <v>0</v>
      </c>
    </row>
    <row r="35" spans="1:18" x14ac:dyDescent="0.35">
      <c r="C35" s="16">
        <v>8.5</v>
      </c>
      <c r="D35" s="17">
        <v>0.105</v>
      </c>
      <c r="E35" s="18"/>
    </row>
    <row r="36" spans="1:18" x14ac:dyDescent="0.35">
      <c r="C36" s="16">
        <v>9</v>
      </c>
      <c r="D36" s="17">
        <v>0.11</v>
      </c>
    </row>
    <row r="37" spans="1:18" x14ac:dyDescent="0.35">
      <c r="C37" s="16">
        <v>9.5</v>
      </c>
      <c r="D37" s="17">
        <v>0.15</v>
      </c>
    </row>
    <row r="38" spans="1:18" x14ac:dyDescent="0.35">
      <c r="E38" s="1"/>
      <c r="F38" s="48" t="s">
        <v>62</v>
      </c>
      <c r="G38" s="48"/>
      <c r="H38" s="48"/>
      <c r="I38" s="48"/>
      <c r="J38" s="48"/>
      <c r="K38" s="48"/>
      <c r="L38" s="48"/>
      <c r="M38" s="48"/>
      <c r="N38" s="48"/>
      <c r="O38" s="48"/>
      <c r="P38" s="48"/>
      <c r="Q38" s="48"/>
      <c r="R38" s="48"/>
    </row>
    <row r="39" spans="1:18" x14ac:dyDescent="0.35">
      <c r="B39" s="10" t="s">
        <v>56</v>
      </c>
      <c r="C39" s="19" t="s">
        <v>18</v>
      </c>
      <c r="D39" s="15" t="s">
        <v>19</v>
      </c>
      <c r="E39" s="18"/>
      <c r="F39" s="49" t="s">
        <v>61</v>
      </c>
      <c r="G39" s="49"/>
      <c r="H39" s="49"/>
      <c r="I39" s="49"/>
      <c r="J39" s="49"/>
      <c r="K39" s="49"/>
      <c r="L39" s="49"/>
      <c r="M39" s="49"/>
      <c r="N39" s="49"/>
      <c r="O39" s="49"/>
      <c r="P39" s="49"/>
      <c r="Q39" s="49"/>
      <c r="R39" s="49"/>
    </row>
    <row r="40" spans="1:18" x14ac:dyDescent="0.35">
      <c r="C40" s="16">
        <v>4</v>
      </c>
      <c r="D40" s="17">
        <v>0</v>
      </c>
      <c r="E40" s="18"/>
    </row>
    <row r="41" spans="1:18" x14ac:dyDescent="0.35">
      <c r="C41" s="16">
        <v>4.5</v>
      </c>
      <c r="D41" s="41">
        <v>2.5000000000000001E-3</v>
      </c>
      <c r="E41" s="18"/>
      <c r="F41" t="s">
        <v>4</v>
      </c>
      <c r="G41" s="5">
        <f>IFERROR(G$34,0)</f>
        <v>0</v>
      </c>
    </row>
    <row r="42" spans="1:18" x14ac:dyDescent="0.35">
      <c r="C42" s="16">
        <v>5</v>
      </c>
      <c r="D42" s="17">
        <v>5.0000000000000001E-3</v>
      </c>
      <c r="E42" s="18"/>
      <c r="F42" t="s">
        <v>21</v>
      </c>
      <c r="G42" s="5">
        <f>IFERROR(H$34,0)</f>
        <v>0</v>
      </c>
    </row>
    <row r="43" spans="1:18" x14ac:dyDescent="0.35">
      <c r="C43" s="16">
        <v>5.5</v>
      </c>
      <c r="D43" s="17">
        <v>0.1</v>
      </c>
      <c r="E43" s="18"/>
      <c r="F43" t="s">
        <v>22</v>
      </c>
      <c r="G43" s="5">
        <f>IFERROR(I$34,0)</f>
        <v>0</v>
      </c>
    </row>
    <row r="44" spans="1:18" x14ac:dyDescent="0.35">
      <c r="C44" s="16">
        <v>6</v>
      </c>
      <c r="D44" s="17">
        <v>0.31</v>
      </c>
      <c r="E44" s="18"/>
      <c r="F44" t="s">
        <v>23</v>
      </c>
      <c r="G44" s="5">
        <f>IFERROR(J$34,0)</f>
        <v>0</v>
      </c>
    </row>
    <row r="45" spans="1:18" x14ac:dyDescent="0.35">
      <c r="C45" s="16">
        <v>6.5</v>
      </c>
      <c r="D45" s="17">
        <v>0.65</v>
      </c>
      <c r="E45" s="18"/>
      <c r="F45" t="s">
        <v>24</v>
      </c>
      <c r="G45" s="5">
        <f>IFERROR(K$34,0)</f>
        <v>0</v>
      </c>
    </row>
    <row r="46" spans="1:18" x14ac:dyDescent="0.35">
      <c r="C46" s="16">
        <v>7</v>
      </c>
      <c r="D46" s="17">
        <v>1.107</v>
      </c>
      <c r="E46" s="18"/>
      <c r="F46" t="s">
        <v>25</v>
      </c>
      <c r="G46" s="5">
        <f>IFERROR(L$34,0)</f>
        <v>0</v>
      </c>
    </row>
    <row r="47" spans="1:18" x14ac:dyDescent="0.35">
      <c r="A47" s="21">
        <f ca="1">TODAY()</f>
        <v>46232</v>
      </c>
      <c r="C47" s="16">
        <v>7.5</v>
      </c>
      <c r="D47" s="17">
        <v>1.413</v>
      </c>
      <c r="F47" t="s">
        <v>26</v>
      </c>
      <c r="G47" s="5">
        <f>IFERROR(M$34,0)</f>
        <v>0</v>
      </c>
    </row>
    <row r="48" spans="1:18" x14ac:dyDescent="0.35">
      <c r="C48" s="16">
        <v>8</v>
      </c>
      <c r="D48" s="17">
        <v>1.8129999999999999</v>
      </c>
      <c r="F48" t="s">
        <v>27</v>
      </c>
      <c r="G48" s="5">
        <f>IFERROR(N$34,0)</f>
        <v>0</v>
      </c>
    </row>
    <row r="49" spans="6:7" x14ac:dyDescent="0.35">
      <c r="F49" t="s">
        <v>28</v>
      </c>
      <c r="G49" s="5">
        <f>IFERROR(O$34,0)</f>
        <v>0</v>
      </c>
    </row>
    <row r="50" spans="6:7" x14ac:dyDescent="0.35">
      <c r="F50" t="s">
        <v>29</v>
      </c>
      <c r="G50" s="5">
        <f>IFERROR(P$34,0)</f>
        <v>0</v>
      </c>
    </row>
    <row r="51" spans="6:7" x14ac:dyDescent="0.35">
      <c r="F51" t="s">
        <v>30</v>
      </c>
      <c r="G51" s="5">
        <f>IFERROR(Q$34,0)</f>
        <v>0</v>
      </c>
    </row>
    <row r="52" spans="6:7" x14ac:dyDescent="0.35">
      <c r="F52" t="s">
        <v>31</v>
      </c>
      <c r="G52" s="5">
        <f>IFERROR(R$34,0)</f>
        <v>0</v>
      </c>
    </row>
    <row r="54" spans="6:7" x14ac:dyDescent="0.35">
      <c r="F54" s="11" t="s">
        <v>20</v>
      </c>
      <c r="G54" s="14">
        <f>SUM(G41:G52)</f>
        <v>0</v>
      </c>
    </row>
    <row r="55" spans="6:7" x14ac:dyDescent="0.35">
      <c r="F55" s="11"/>
      <c r="G55" s="11"/>
    </row>
    <row r="56" spans="6:7" x14ac:dyDescent="0.35">
      <c r="F56" s="11" t="s">
        <v>45</v>
      </c>
      <c r="G56" s="20">
        <f>C22</f>
        <v>108191</v>
      </c>
    </row>
    <row r="57" spans="6:7" x14ac:dyDescent="0.35">
      <c r="F57" s="11" t="s">
        <v>46</v>
      </c>
      <c r="G57" s="13">
        <f>G54-G56</f>
        <v>-108191</v>
      </c>
    </row>
    <row r="66" customFormat="1" x14ac:dyDescent="0.35"/>
    <row r="67" customFormat="1" x14ac:dyDescent="0.35"/>
    <row r="68" customFormat="1" x14ac:dyDescent="0.35"/>
    <row r="69" customFormat="1" x14ac:dyDescent="0.35"/>
    <row r="70" customFormat="1" x14ac:dyDescent="0.35"/>
    <row r="71" customFormat="1" x14ac:dyDescent="0.35"/>
  </sheetData>
  <protectedRanges>
    <protectedRange sqref="G41:G52" name="Range4"/>
    <protectedRange sqref="C13 C15 C17" name="Range2"/>
    <protectedRange sqref="C6:C8" name="Range1"/>
    <protectedRange sqref="S5:S9 G12:R13 G17:R19" name="Range3"/>
    <protectedRange sqref="G6:R10" name="Range3_2"/>
  </protectedRanges>
  <mergeCells count="8">
    <mergeCell ref="F38:R38"/>
    <mergeCell ref="F39:R39"/>
    <mergeCell ref="B1:E1"/>
    <mergeCell ref="B2:D2"/>
    <mergeCell ref="F2:R2"/>
    <mergeCell ref="F3:R3"/>
    <mergeCell ref="F26:R26"/>
    <mergeCell ref="F27:R27"/>
  </mergeCells>
  <hyperlinks>
    <hyperlink ref="T5" r:id="rId1" xr:uid="{00000000-0004-0000-0600-000000000000}"/>
    <hyperlink ref="T7" r:id="rId2" xr:uid="{00000000-0004-0000-0600-000001000000}"/>
    <hyperlink ref="T9" r:id="rId3" xr:uid="{00000000-0004-0000-0600-000002000000}"/>
    <hyperlink ref="T8" r:id="rId4" xr:uid="{00000000-0004-0000-0600-000003000000}"/>
    <hyperlink ref="F8" r:id="rId5" xr:uid="{00000000-0004-0000-0600-000004000000}"/>
    <hyperlink ref="F6" r:id="rId6" xr:uid="{00000000-0004-0000-0600-000005000000}"/>
    <hyperlink ref="F9" r:id="rId7" xr:uid="{00000000-0004-0000-0600-000006000000}"/>
    <hyperlink ref="F10" r:id="rId8" xr:uid="{00000000-0004-0000-0600-000007000000}"/>
  </hyperlinks>
  <pageMargins left="0.7" right="0.7" top="0.75" bottom="0.75" header="0.3" footer="0.3"/>
  <drawing r:id="rId9"/>
  <legacyDrawing r:id="rId10"/>
  <mc:AlternateContent xmlns:mc="http://schemas.openxmlformats.org/markup-compatibility/2006">
    <mc:Choice Requires="x14">
      <controls>
        <mc:AlternateContent xmlns:mc="http://schemas.openxmlformats.org/markup-compatibility/2006">
          <mc:Choice Requires="x14">
            <control shapeId="87041" r:id="rId11" name="Button 1">
              <controlPr defaultSize="0" print="0" autoFill="0" autoPict="0" macro="[0]!Print2018">
                <anchor moveWithCells="1" sizeWithCells="1">
                  <from>
                    <xdr:col>10</xdr:col>
                    <xdr:colOff>476250</xdr:colOff>
                    <xdr:row>54</xdr:row>
                    <xdr:rowOff>184150</xdr:rowOff>
                  </from>
                  <to>
                    <xdr:col>11</xdr:col>
                    <xdr:colOff>774700</xdr:colOff>
                    <xdr:row>57</xdr:row>
                    <xdr:rowOff>69850</xdr:rowOff>
                  </to>
                </anchor>
              </controlPr>
            </control>
          </mc:Choice>
        </mc:AlternateContent>
        <mc:AlternateContent xmlns:mc="http://schemas.openxmlformats.org/markup-compatibility/2006">
          <mc:Choice Requires="x14">
            <control shapeId="87042" r:id="rId12" name="Button 2">
              <controlPr defaultSize="0" print="0" autoFill="0" autoPict="0" macro="[0]!Goto2018">
                <anchor moveWithCells="1" sizeWithCells="1">
                  <from>
                    <xdr:col>8</xdr:col>
                    <xdr:colOff>603250</xdr:colOff>
                    <xdr:row>55</xdr:row>
                    <xdr:rowOff>12700</xdr:rowOff>
                  </from>
                  <to>
                    <xdr:col>10</xdr:col>
                    <xdr:colOff>50800</xdr:colOff>
                    <xdr:row>57</xdr:row>
                    <xdr:rowOff>88900</xdr:rowOff>
                  </to>
                </anchor>
              </controlPr>
            </control>
          </mc:Choice>
        </mc:AlternateContent>
      </controls>
    </mc:Choice>
  </mc:AlternateContent>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20"/>
  <dimension ref="A1:V71"/>
  <sheetViews>
    <sheetView workbookViewId="0">
      <selection activeCell="B6" sqref="B6:B8"/>
    </sheetView>
  </sheetViews>
  <sheetFormatPr defaultRowHeight="14.5" x14ac:dyDescent="0.35"/>
  <cols>
    <col min="1" max="1" width="9.7265625" bestFit="1" customWidth="1"/>
    <col min="2" max="2" width="45.81640625" bestFit="1" customWidth="1"/>
    <col min="3" max="3" width="17.453125" customWidth="1"/>
    <col min="5" max="5" width="9.1796875" customWidth="1"/>
    <col min="6" max="6" width="54.453125" customWidth="1"/>
    <col min="7" max="7" width="14.54296875" customWidth="1"/>
    <col min="8" max="18" width="12.7265625" customWidth="1"/>
    <col min="19" max="19" width="5.1796875" customWidth="1"/>
    <col min="20" max="20" width="0" hidden="1" customWidth="1"/>
  </cols>
  <sheetData>
    <row r="1" spans="2:22" x14ac:dyDescent="0.35">
      <c r="B1" s="50" t="s">
        <v>43</v>
      </c>
      <c r="C1" s="45"/>
      <c r="D1" s="45"/>
      <c r="E1" s="45"/>
    </row>
    <row r="2" spans="2:22" x14ac:dyDescent="0.35">
      <c r="B2" s="51" t="s">
        <v>0</v>
      </c>
      <c r="C2" s="51"/>
      <c r="D2" s="51"/>
      <c r="E2" s="1"/>
      <c r="F2" s="48"/>
      <c r="G2" s="48"/>
      <c r="H2" s="48"/>
      <c r="I2" s="48"/>
      <c r="J2" s="48"/>
      <c r="K2" s="48"/>
      <c r="L2" s="48"/>
      <c r="M2" s="48"/>
      <c r="N2" s="48"/>
      <c r="O2" s="48"/>
      <c r="P2" s="48"/>
      <c r="Q2" s="48"/>
      <c r="R2" s="48"/>
    </row>
    <row r="3" spans="2:22" x14ac:dyDescent="0.35">
      <c r="B3" t="s">
        <v>1</v>
      </c>
      <c r="C3" s="2">
        <v>100</v>
      </c>
      <c r="F3" s="49" t="s">
        <v>2</v>
      </c>
      <c r="G3" s="49"/>
      <c r="H3" s="49"/>
      <c r="I3" s="49"/>
      <c r="J3" s="49"/>
      <c r="K3" s="49"/>
      <c r="L3" s="49"/>
      <c r="M3" s="49"/>
      <c r="N3" s="49"/>
      <c r="O3" s="49"/>
      <c r="P3" s="49"/>
      <c r="Q3" s="49"/>
      <c r="R3" s="49"/>
    </row>
    <row r="4" spans="2:22" x14ac:dyDescent="0.35">
      <c r="F4" s="40">
        <v>2013</v>
      </c>
      <c r="G4" s="3" t="s">
        <v>4</v>
      </c>
      <c r="H4" s="3" t="s">
        <v>21</v>
      </c>
      <c r="I4" s="3" t="s">
        <v>22</v>
      </c>
      <c r="J4" s="3" t="s">
        <v>23</v>
      </c>
      <c r="K4" s="3" t="s">
        <v>24</v>
      </c>
      <c r="L4" s="3" t="s">
        <v>25</v>
      </c>
      <c r="M4" s="3" t="s">
        <v>26</v>
      </c>
      <c r="N4" s="3" t="s">
        <v>27</v>
      </c>
      <c r="O4" s="3" t="s">
        <v>28</v>
      </c>
      <c r="P4" s="3" t="s">
        <v>29</v>
      </c>
      <c r="Q4" s="3" t="s">
        <v>30</v>
      </c>
      <c r="R4" s="3" t="s">
        <v>31</v>
      </c>
      <c r="S4" s="1"/>
      <c r="T4" s="27" t="s">
        <v>37</v>
      </c>
      <c r="V4" s="1"/>
    </row>
    <row r="5" spans="2:22" x14ac:dyDescent="0.35">
      <c r="B5" t="s">
        <v>5</v>
      </c>
      <c r="F5" s="27" t="s">
        <v>37</v>
      </c>
      <c r="S5" s="22"/>
      <c r="T5" s="6" t="s">
        <v>7</v>
      </c>
    </row>
    <row r="6" spans="2:22" x14ac:dyDescent="0.35">
      <c r="B6">
        <v>2010</v>
      </c>
      <c r="C6" s="35">
        <v>10000000</v>
      </c>
      <c r="D6" t="s">
        <v>8</v>
      </c>
      <c r="F6" s="6" t="s">
        <v>47</v>
      </c>
      <c r="G6" s="28">
        <v>19.899999999999999</v>
      </c>
      <c r="H6" s="28">
        <v>19.5</v>
      </c>
      <c r="I6" s="28">
        <v>19.100000000000001</v>
      </c>
      <c r="J6" s="28">
        <v>19.5</v>
      </c>
      <c r="K6" s="28">
        <v>19.7</v>
      </c>
      <c r="L6" s="28">
        <v>19.5</v>
      </c>
      <c r="M6" s="28">
        <v>19</v>
      </c>
      <c r="N6" s="28">
        <v>19.5</v>
      </c>
      <c r="O6" s="28">
        <v>20.100000000000001</v>
      </c>
      <c r="P6" s="29">
        <v>20.7</v>
      </c>
      <c r="Q6" s="29">
        <v>21.6</v>
      </c>
      <c r="R6" s="29">
        <v>22</v>
      </c>
      <c r="S6" s="22"/>
    </row>
    <row r="7" spans="2:22" x14ac:dyDescent="0.35">
      <c r="B7">
        <v>2011</v>
      </c>
      <c r="C7" s="36">
        <v>10500000</v>
      </c>
      <c r="D7" t="s">
        <v>8</v>
      </c>
      <c r="F7" t="s">
        <v>9</v>
      </c>
      <c r="G7" s="24"/>
      <c r="H7" s="24"/>
      <c r="I7" s="24"/>
      <c r="J7" s="24"/>
      <c r="K7" s="24"/>
      <c r="L7" s="24"/>
      <c r="M7" s="24"/>
      <c r="N7" s="24"/>
      <c r="O7" s="24"/>
      <c r="P7" s="24"/>
      <c r="Q7" s="24"/>
      <c r="R7" s="24"/>
      <c r="S7" s="22"/>
      <c r="T7" s="6" t="s">
        <v>7</v>
      </c>
    </row>
    <row r="8" spans="2:22" x14ac:dyDescent="0.35">
      <c r="B8">
        <v>2012</v>
      </c>
      <c r="C8" s="36">
        <v>11000000</v>
      </c>
      <c r="D8" t="s">
        <v>8</v>
      </c>
      <c r="F8" s="6" t="s">
        <v>48</v>
      </c>
      <c r="G8" s="30">
        <v>6.96</v>
      </c>
      <c r="H8" s="30">
        <v>7.04</v>
      </c>
      <c r="I8" s="30">
        <v>7.13</v>
      </c>
      <c r="J8" s="30">
        <v>6.97</v>
      </c>
      <c r="K8" s="30">
        <v>6.97</v>
      </c>
      <c r="L8" s="30">
        <v>6.97</v>
      </c>
      <c r="M8" s="30">
        <v>6.79</v>
      </c>
      <c r="N8" s="30">
        <v>6.21</v>
      </c>
      <c r="O8" s="30">
        <v>5.4</v>
      </c>
      <c r="P8" s="30">
        <v>4.6100000000000003</v>
      </c>
      <c r="Q8" s="30">
        <v>4.3499999999999996</v>
      </c>
      <c r="R8" s="30">
        <v>4.41</v>
      </c>
      <c r="S8" s="22"/>
      <c r="T8" s="26" t="s">
        <v>36</v>
      </c>
    </row>
    <row r="9" spans="2:22" x14ac:dyDescent="0.35">
      <c r="C9" s="7"/>
      <c r="F9" s="6" t="s">
        <v>49</v>
      </c>
      <c r="G9" s="30">
        <v>431.39</v>
      </c>
      <c r="H9" s="30">
        <v>440.66500000000002</v>
      </c>
      <c r="I9" s="30">
        <v>437.32499999999999</v>
      </c>
      <c r="J9" s="30">
        <v>422.07</v>
      </c>
      <c r="K9" s="30">
        <v>465.72</v>
      </c>
      <c r="L9" s="30">
        <v>496.77499999999998</v>
      </c>
      <c r="M9" s="30">
        <v>544.59</v>
      </c>
      <c r="N9" s="30">
        <v>464.90499999999997</v>
      </c>
      <c r="O9" s="30">
        <v>500.39</v>
      </c>
      <c r="P9" s="30">
        <v>443.63</v>
      </c>
      <c r="Q9" s="30">
        <v>451.13</v>
      </c>
      <c r="R9" s="30">
        <v>498.31</v>
      </c>
      <c r="S9" s="22"/>
      <c r="T9" s="6" t="s">
        <v>7</v>
      </c>
    </row>
    <row r="10" spans="2:22" x14ac:dyDescent="0.35">
      <c r="B10" t="s">
        <v>10</v>
      </c>
      <c r="C10" s="7">
        <f>MAX(C6:C8)</f>
        <v>11000000</v>
      </c>
      <c r="D10" t="s">
        <v>8</v>
      </c>
      <c r="F10" s="6" t="s">
        <v>50</v>
      </c>
      <c r="G10" s="30">
        <v>217</v>
      </c>
      <c r="H10" s="30">
        <v>218</v>
      </c>
      <c r="I10" s="30">
        <v>219</v>
      </c>
      <c r="J10" s="30">
        <v>213</v>
      </c>
      <c r="K10" s="30">
        <v>221</v>
      </c>
      <c r="L10" s="30">
        <v>220</v>
      </c>
      <c r="M10" s="30">
        <v>209</v>
      </c>
      <c r="N10" s="30">
        <v>200</v>
      </c>
      <c r="O10" s="30">
        <v>194</v>
      </c>
      <c r="P10" s="30">
        <v>193</v>
      </c>
      <c r="Q10" s="30">
        <v>188</v>
      </c>
      <c r="R10" s="30">
        <v>187</v>
      </c>
    </row>
    <row r="11" spans="2:22" x14ac:dyDescent="0.35">
      <c r="C11" s="7">
        <f>C10/100</f>
        <v>110000</v>
      </c>
      <c r="D11" t="s">
        <v>11</v>
      </c>
      <c r="F11" t="s">
        <v>3</v>
      </c>
      <c r="G11" s="5">
        <f t="shared" ref="G11:R11" si="0">IFERROR((G6),"")</f>
        <v>19.899999999999999</v>
      </c>
      <c r="H11" s="5">
        <f t="shared" si="0"/>
        <v>19.5</v>
      </c>
      <c r="I11" s="5">
        <f t="shared" si="0"/>
        <v>19.100000000000001</v>
      </c>
      <c r="J11" s="5">
        <f t="shared" si="0"/>
        <v>19.5</v>
      </c>
      <c r="K11" s="5">
        <f t="shared" si="0"/>
        <v>19.7</v>
      </c>
      <c r="L11" s="5">
        <f t="shared" si="0"/>
        <v>19.5</v>
      </c>
      <c r="M11" s="5">
        <f t="shared" si="0"/>
        <v>19</v>
      </c>
      <c r="N11" s="5">
        <f t="shared" si="0"/>
        <v>19.5</v>
      </c>
      <c r="O11" s="5">
        <f t="shared" si="0"/>
        <v>20.100000000000001</v>
      </c>
      <c r="P11" s="5">
        <f t="shared" si="0"/>
        <v>20.7</v>
      </c>
      <c r="Q11" s="5">
        <f t="shared" si="0"/>
        <v>21.6</v>
      </c>
      <c r="R11" s="5">
        <f t="shared" si="0"/>
        <v>22</v>
      </c>
    </row>
    <row r="12" spans="2:22" x14ac:dyDescent="0.35">
      <c r="G12" s="5"/>
      <c r="H12" s="5"/>
      <c r="I12" s="5"/>
      <c r="J12" s="5"/>
      <c r="K12" s="5"/>
      <c r="L12" s="5"/>
      <c r="M12" s="5"/>
      <c r="N12" s="5"/>
      <c r="O12" s="5"/>
      <c r="P12" s="5"/>
      <c r="Q12" s="5"/>
      <c r="R12" s="5"/>
    </row>
    <row r="13" spans="2:22" x14ac:dyDescent="0.35">
      <c r="B13" t="s">
        <v>12</v>
      </c>
      <c r="C13" s="37">
        <v>8</v>
      </c>
      <c r="D13" s="4" t="s">
        <v>6</v>
      </c>
      <c r="F13" t="s">
        <v>9</v>
      </c>
      <c r="G13" s="5"/>
      <c r="H13" s="5"/>
      <c r="I13" s="5"/>
      <c r="J13" s="5"/>
      <c r="K13" s="5"/>
      <c r="L13" s="5"/>
      <c r="M13" s="5"/>
      <c r="N13" s="5"/>
      <c r="O13" s="5"/>
      <c r="P13" s="5"/>
      <c r="Q13" s="5"/>
      <c r="R13" s="5"/>
    </row>
    <row r="14" spans="2:22" x14ac:dyDescent="0.35">
      <c r="E14" s="4"/>
      <c r="F14" t="s">
        <v>34</v>
      </c>
      <c r="G14" s="22">
        <f t="shared" ref="G14:R14" si="1">IFERROR((G8)*1.0728,"")</f>
        <v>7.4666879999999995</v>
      </c>
      <c r="H14" s="22">
        <f t="shared" si="1"/>
        <v>7.5525120000000001</v>
      </c>
      <c r="I14" s="22">
        <f t="shared" si="1"/>
        <v>7.6490640000000001</v>
      </c>
      <c r="J14" s="22">
        <f t="shared" si="1"/>
        <v>7.4774159999999998</v>
      </c>
      <c r="K14" s="22">
        <f t="shared" si="1"/>
        <v>7.4774159999999998</v>
      </c>
      <c r="L14" s="22">
        <f t="shared" si="1"/>
        <v>7.4774159999999998</v>
      </c>
      <c r="M14" s="22">
        <f t="shared" si="1"/>
        <v>7.2843119999999999</v>
      </c>
      <c r="N14" s="22">
        <f t="shared" si="1"/>
        <v>6.6620879999999998</v>
      </c>
      <c r="O14" s="22">
        <f t="shared" si="1"/>
        <v>5.79312</v>
      </c>
      <c r="P14" s="22">
        <f t="shared" si="1"/>
        <v>4.945608</v>
      </c>
      <c r="Q14" s="22">
        <f t="shared" si="1"/>
        <v>4.6666799999999995</v>
      </c>
      <c r="R14" s="22">
        <f t="shared" si="1"/>
        <v>4.7310480000000004</v>
      </c>
    </row>
    <row r="15" spans="2:22" x14ac:dyDescent="0.35">
      <c r="B15" t="s">
        <v>14</v>
      </c>
      <c r="C15" s="38">
        <v>95</v>
      </c>
      <c r="D15" s="4" t="s">
        <v>15</v>
      </c>
      <c r="F15" t="s">
        <v>33</v>
      </c>
      <c r="G15" s="22">
        <f t="shared" ref="G15:R15" si="2">IFERROR((G9)*0.00735,"")</f>
        <v>3.1707164999999997</v>
      </c>
      <c r="H15" s="22">
        <f t="shared" si="2"/>
        <v>3.23888775</v>
      </c>
      <c r="I15" s="22">
        <f t="shared" si="2"/>
        <v>3.21433875</v>
      </c>
      <c r="J15" s="22">
        <f t="shared" si="2"/>
        <v>3.1022144999999997</v>
      </c>
      <c r="K15" s="22">
        <f t="shared" si="2"/>
        <v>3.4230420000000001</v>
      </c>
      <c r="L15" s="22">
        <f t="shared" si="2"/>
        <v>3.6512962499999997</v>
      </c>
      <c r="M15" s="22">
        <f t="shared" si="2"/>
        <v>4.0027365000000001</v>
      </c>
      <c r="N15" s="22">
        <f t="shared" si="2"/>
        <v>3.4170517499999997</v>
      </c>
      <c r="O15" s="22">
        <f t="shared" si="2"/>
        <v>3.6778664999999999</v>
      </c>
      <c r="P15" s="22">
        <f t="shared" si="2"/>
        <v>3.2606804999999999</v>
      </c>
      <c r="Q15" s="22">
        <f t="shared" si="2"/>
        <v>3.3158054999999997</v>
      </c>
      <c r="R15" s="22">
        <f t="shared" si="2"/>
        <v>3.6625785</v>
      </c>
    </row>
    <row r="16" spans="2:22" x14ac:dyDescent="0.35">
      <c r="E16" s="4"/>
      <c r="F16" t="s">
        <v>32</v>
      </c>
      <c r="G16" s="23">
        <f t="shared" ref="G16:R16" si="3">IFERROR((G10)*0.0137,"")</f>
        <v>2.9729000000000001</v>
      </c>
      <c r="H16" s="23">
        <f t="shared" si="3"/>
        <v>2.9866000000000001</v>
      </c>
      <c r="I16" s="23">
        <f t="shared" si="3"/>
        <v>3.0003000000000002</v>
      </c>
      <c r="J16" s="23">
        <f t="shared" si="3"/>
        <v>2.9180999999999999</v>
      </c>
      <c r="K16" s="23">
        <f t="shared" si="3"/>
        <v>3.0277000000000003</v>
      </c>
      <c r="L16" s="23">
        <f t="shared" si="3"/>
        <v>3.0140000000000002</v>
      </c>
      <c r="M16" s="23">
        <f t="shared" si="3"/>
        <v>2.8633000000000002</v>
      </c>
      <c r="N16" s="23">
        <f t="shared" si="3"/>
        <v>2.74</v>
      </c>
      <c r="O16" s="23">
        <f t="shared" si="3"/>
        <v>2.6577999999999999</v>
      </c>
      <c r="P16" s="23">
        <f t="shared" si="3"/>
        <v>2.6440999999999999</v>
      </c>
      <c r="Q16" s="23">
        <f t="shared" si="3"/>
        <v>2.5756000000000001</v>
      </c>
      <c r="R16" s="23">
        <f t="shared" si="3"/>
        <v>2.5619000000000001</v>
      </c>
    </row>
    <row r="17" spans="2:18" x14ac:dyDescent="0.35">
      <c r="B17" t="s">
        <v>59</v>
      </c>
      <c r="C17" s="38">
        <v>0</v>
      </c>
      <c r="D17" s="4" t="s">
        <v>15</v>
      </c>
      <c r="G17" s="5"/>
      <c r="H17" s="5"/>
      <c r="I17" s="5"/>
      <c r="J17" s="5"/>
      <c r="K17" s="5"/>
      <c r="L17" s="5"/>
      <c r="M17" s="5"/>
      <c r="N17" s="5"/>
      <c r="O17" s="5"/>
      <c r="P17" s="5"/>
      <c r="Q17" s="5"/>
      <c r="R17" s="5"/>
    </row>
    <row r="18" spans="2:18" x14ac:dyDescent="0.35">
      <c r="B18" t="s">
        <v>57</v>
      </c>
      <c r="C18" s="9">
        <f>VLOOKUP(C$13,C26:D37,2)*((100-C17)/100)</f>
        <v>0.1</v>
      </c>
      <c r="D18" s="4" t="s">
        <v>6</v>
      </c>
      <c r="F18" t="s">
        <v>35</v>
      </c>
      <c r="G18" s="23">
        <f t="shared" ref="G18:R18" si="4">IFERROR(SUM(G14:G16),"")</f>
        <v>13.610304499999998</v>
      </c>
      <c r="H18" s="23">
        <f t="shared" si="4"/>
        <v>13.777999749999999</v>
      </c>
      <c r="I18" s="23">
        <f t="shared" si="4"/>
        <v>13.863702750000002</v>
      </c>
      <c r="J18" s="23">
        <f t="shared" si="4"/>
        <v>13.497730499999999</v>
      </c>
      <c r="K18" s="23">
        <f t="shared" si="4"/>
        <v>13.928158</v>
      </c>
      <c r="L18" s="23">
        <f t="shared" si="4"/>
        <v>14.142712249999999</v>
      </c>
      <c r="M18" s="23">
        <f t="shared" si="4"/>
        <v>14.150348500000002</v>
      </c>
      <c r="N18" s="23">
        <f t="shared" si="4"/>
        <v>12.81913975</v>
      </c>
      <c r="O18" s="23">
        <f t="shared" si="4"/>
        <v>12.1287865</v>
      </c>
      <c r="P18" s="23">
        <f t="shared" si="4"/>
        <v>10.850388499999999</v>
      </c>
      <c r="Q18" s="23">
        <f t="shared" si="4"/>
        <v>10.558085499999999</v>
      </c>
      <c r="R18" s="23">
        <f t="shared" si="4"/>
        <v>10.9555265</v>
      </c>
    </row>
    <row r="19" spans="2:18" x14ac:dyDescent="0.35">
      <c r="B19" s="10" t="s">
        <v>58</v>
      </c>
      <c r="C19" s="9">
        <f>VLOOKUP(C$13,C40:D48,2)*((100-C17)/100)</f>
        <v>1.8129999999999999</v>
      </c>
      <c r="D19" s="4" t="s">
        <v>6</v>
      </c>
      <c r="G19" s="5"/>
      <c r="H19" s="5"/>
      <c r="I19" s="5"/>
      <c r="J19" s="5"/>
      <c r="K19" s="5"/>
      <c r="L19" s="5"/>
      <c r="M19" s="5"/>
      <c r="N19" s="5"/>
      <c r="O19" s="5"/>
      <c r="P19" s="5"/>
      <c r="Q19" s="5"/>
      <c r="R19" s="5"/>
    </row>
    <row r="20" spans="2:18" x14ac:dyDescent="0.35">
      <c r="F20" t="s">
        <v>13</v>
      </c>
      <c r="G20" s="8">
        <f t="shared" ref="G20:R20" si="5">IFERROR(G11-G18,"")</f>
        <v>6.2896955000000005</v>
      </c>
      <c r="H20" s="8">
        <f t="shared" si="5"/>
        <v>5.7220002500000007</v>
      </c>
      <c r="I20" s="8">
        <f t="shared" si="5"/>
        <v>5.2362972499999998</v>
      </c>
      <c r="J20" s="8">
        <f t="shared" si="5"/>
        <v>6.0022695000000006</v>
      </c>
      <c r="K20" s="8">
        <f t="shared" si="5"/>
        <v>5.7718419999999995</v>
      </c>
      <c r="L20" s="8">
        <f t="shared" si="5"/>
        <v>5.3572877500000011</v>
      </c>
      <c r="M20" s="8">
        <f t="shared" si="5"/>
        <v>4.8496514999999984</v>
      </c>
      <c r="N20" s="8">
        <f t="shared" si="5"/>
        <v>6.6808602500000003</v>
      </c>
      <c r="O20" s="8">
        <f t="shared" si="5"/>
        <v>7.9712135000000011</v>
      </c>
      <c r="P20" s="8">
        <f t="shared" si="5"/>
        <v>9.8496115</v>
      </c>
      <c r="Q20" s="8">
        <f t="shared" si="5"/>
        <v>11.041914500000003</v>
      </c>
      <c r="R20" s="8">
        <f t="shared" si="5"/>
        <v>11.0444735</v>
      </c>
    </row>
    <row r="21" spans="2:18" x14ac:dyDescent="0.35">
      <c r="B21" s="11" t="s">
        <v>16</v>
      </c>
      <c r="C21" s="12">
        <f>IF(C10&lt;5000001,C11*(C15/100)*C18,50000*(C15/100)*C18+(C11-50000)*(C15/100)*C19)</f>
        <v>108091</v>
      </c>
      <c r="D21" s="4"/>
    </row>
    <row r="22" spans="2:18" x14ac:dyDescent="0.35">
      <c r="B22" s="11" t="s">
        <v>44</v>
      </c>
      <c r="C22" s="13">
        <f>C3+C21</f>
        <v>108191</v>
      </c>
    </row>
    <row r="25" spans="2:18" x14ac:dyDescent="0.35">
      <c r="B25" t="s">
        <v>55</v>
      </c>
      <c r="C25" s="15" t="s">
        <v>18</v>
      </c>
      <c r="D25" s="15" t="s">
        <v>19</v>
      </c>
    </row>
    <row r="26" spans="2:18" x14ac:dyDescent="0.35">
      <c r="C26" s="16">
        <v>4</v>
      </c>
      <c r="D26" s="17">
        <v>0</v>
      </c>
      <c r="F26" s="48"/>
      <c r="G26" s="48"/>
      <c r="H26" s="48"/>
      <c r="I26" s="48"/>
      <c r="J26" s="48"/>
      <c r="K26" s="48"/>
      <c r="L26" s="48"/>
      <c r="M26" s="48"/>
      <c r="N26" s="48"/>
      <c r="O26" s="48"/>
      <c r="P26" s="48"/>
      <c r="Q26" s="48"/>
      <c r="R26" s="48"/>
    </row>
    <row r="27" spans="2:18" x14ac:dyDescent="0.35">
      <c r="C27" s="16">
        <v>4.5</v>
      </c>
      <c r="D27" s="41">
        <v>2.5000000000000001E-3</v>
      </c>
      <c r="E27" s="1"/>
      <c r="F27" s="49" t="s">
        <v>63</v>
      </c>
      <c r="G27" s="49"/>
      <c r="H27" s="49"/>
      <c r="I27" s="49"/>
      <c r="J27" s="49"/>
      <c r="K27" s="49"/>
      <c r="L27" s="49"/>
      <c r="M27" s="49"/>
      <c r="N27" s="49"/>
      <c r="O27" s="49"/>
      <c r="P27" s="49"/>
      <c r="Q27" s="49"/>
      <c r="R27" s="49"/>
    </row>
    <row r="28" spans="2:18" x14ac:dyDescent="0.35">
      <c r="C28" s="16">
        <v>5</v>
      </c>
      <c r="D28" s="17">
        <v>5.0000000000000001E-3</v>
      </c>
      <c r="E28" s="18"/>
    </row>
    <row r="29" spans="2:18" x14ac:dyDescent="0.35">
      <c r="C29" s="16">
        <v>5.5</v>
      </c>
      <c r="D29" s="17">
        <v>0.03</v>
      </c>
      <c r="E29" s="18"/>
      <c r="F29" t="s">
        <v>12</v>
      </c>
      <c r="G29" s="8">
        <f t="shared" ref="G29:R29" si="6">$C$13</f>
        <v>8</v>
      </c>
      <c r="H29" s="8">
        <f t="shared" si="6"/>
        <v>8</v>
      </c>
      <c r="I29" s="8">
        <f t="shared" si="6"/>
        <v>8</v>
      </c>
      <c r="J29" s="8">
        <f t="shared" si="6"/>
        <v>8</v>
      </c>
      <c r="K29" s="8">
        <f t="shared" si="6"/>
        <v>8</v>
      </c>
      <c r="L29" s="8">
        <f t="shared" si="6"/>
        <v>8</v>
      </c>
      <c r="M29" s="8">
        <f t="shared" si="6"/>
        <v>8</v>
      </c>
      <c r="N29" s="8">
        <f t="shared" si="6"/>
        <v>8</v>
      </c>
      <c r="O29" s="8">
        <f t="shared" si="6"/>
        <v>8</v>
      </c>
      <c r="P29" s="8">
        <f t="shared" si="6"/>
        <v>8</v>
      </c>
      <c r="Q29" s="8">
        <f t="shared" si="6"/>
        <v>8</v>
      </c>
      <c r="R29" s="8">
        <f t="shared" si="6"/>
        <v>8</v>
      </c>
    </row>
    <row r="30" spans="2:18" x14ac:dyDescent="0.35">
      <c r="C30" s="16">
        <v>6</v>
      </c>
      <c r="D30" s="17">
        <v>0.05</v>
      </c>
      <c r="E30" s="18"/>
      <c r="F30" t="s">
        <v>14</v>
      </c>
      <c r="G30">
        <f t="shared" ref="G30:R30" si="7">$C$15</f>
        <v>95</v>
      </c>
      <c r="H30">
        <f t="shared" si="7"/>
        <v>95</v>
      </c>
      <c r="I30">
        <f t="shared" si="7"/>
        <v>95</v>
      </c>
      <c r="J30">
        <f t="shared" si="7"/>
        <v>95</v>
      </c>
      <c r="K30">
        <f t="shared" si="7"/>
        <v>95</v>
      </c>
      <c r="L30">
        <f t="shared" si="7"/>
        <v>95</v>
      </c>
      <c r="M30">
        <f t="shared" si="7"/>
        <v>95</v>
      </c>
      <c r="N30">
        <f t="shared" si="7"/>
        <v>95</v>
      </c>
      <c r="O30">
        <f t="shared" si="7"/>
        <v>95</v>
      </c>
      <c r="P30">
        <f t="shared" si="7"/>
        <v>95</v>
      </c>
      <c r="Q30">
        <f t="shared" si="7"/>
        <v>95</v>
      </c>
      <c r="R30">
        <f t="shared" si="7"/>
        <v>95</v>
      </c>
    </row>
    <row r="31" spans="2:18" x14ac:dyDescent="0.35">
      <c r="C31" s="16">
        <v>6.5</v>
      </c>
      <c r="D31" s="17">
        <v>7.0000000000000007E-2</v>
      </c>
      <c r="E31" s="18"/>
    </row>
    <row r="32" spans="2:18" x14ac:dyDescent="0.35">
      <c r="C32" s="16">
        <v>7</v>
      </c>
      <c r="D32" s="17">
        <v>0.08</v>
      </c>
      <c r="E32" s="18"/>
      <c r="F32" t="s">
        <v>17</v>
      </c>
      <c r="G32" s="31">
        <f>IF(G20=0,0,IFERROR(G29-G20,""))</f>
        <v>1.7103044999999995</v>
      </c>
      <c r="H32" s="31">
        <f t="shared" ref="H32:R32" si="8">IF(H20=0,0,IFERROR(H29-H20,""))</f>
        <v>2.2779997499999993</v>
      </c>
      <c r="I32" s="31">
        <f t="shared" si="8"/>
        <v>2.7637027500000002</v>
      </c>
      <c r="J32" s="31">
        <f t="shared" si="8"/>
        <v>1.9977304999999994</v>
      </c>
      <c r="K32" s="31">
        <f t="shared" si="8"/>
        <v>2.2281580000000005</v>
      </c>
      <c r="L32" s="31">
        <f t="shared" si="8"/>
        <v>2.6427122499999989</v>
      </c>
      <c r="M32" s="31">
        <f t="shared" si="8"/>
        <v>3.1503485000000016</v>
      </c>
      <c r="N32" s="31">
        <f t="shared" si="8"/>
        <v>1.3191397499999997</v>
      </c>
      <c r="O32" s="31">
        <f t="shared" si="8"/>
        <v>2.8786499999998938E-2</v>
      </c>
      <c r="P32" s="31">
        <f t="shared" si="8"/>
        <v>-1.8496115</v>
      </c>
      <c r="Q32" s="31">
        <f t="shared" si="8"/>
        <v>-3.0419145000000025</v>
      </c>
      <c r="R32" s="31">
        <f t="shared" si="8"/>
        <v>-3.0444735000000005</v>
      </c>
    </row>
    <row r="33" spans="1:18" x14ac:dyDescent="0.35">
      <c r="C33" s="16">
        <v>7.5</v>
      </c>
      <c r="D33" s="17">
        <v>0.09</v>
      </c>
      <c r="E33" s="18"/>
    </row>
    <row r="34" spans="1:18" x14ac:dyDescent="0.35">
      <c r="C34" s="16">
        <v>8</v>
      </c>
      <c r="D34" s="17">
        <v>0.1</v>
      </c>
      <c r="E34" s="18"/>
      <c r="F34" s="11" t="s">
        <v>60</v>
      </c>
      <c r="G34" s="14">
        <f>IFERROR(IF(G32&gt;0,G32*(G30/100)*$C$11/6,0),0)</f>
        <v>29787.803374999989</v>
      </c>
      <c r="H34" s="14">
        <f t="shared" ref="H34:R34" si="9">IFERROR(IF(H32&gt;0,H32*(H30/100)*$C$11/6,0),0)</f>
        <v>39675.16231249999</v>
      </c>
      <c r="I34" s="14">
        <f t="shared" si="9"/>
        <v>48134.489562499999</v>
      </c>
      <c r="J34" s="14">
        <f t="shared" si="9"/>
        <v>34793.806208333321</v>
      </c>
      <c r="K34" s="14">
        <f t="shared" si="9"/>
        <v>38807.085166666679</v>
      </c>
      <c r="L34" s="14">
        <f t="shared" si="9"/>
        <v>46027.23835416665</v>
      </c>
      <c r="M34" s="14">
        <f t="shared" si="9"/>
        <v>54868.569708333351</v>
      </c>
      <c r="N34" s="14">
        <f t="shared" si="9"/>
        <v>22975.017312499989</v>
      </c>
      <c r="O34" s="14">
        <f t="shared" si="9"/>
        <v>501.3648749999814</v>
      </c>
      <c r="P34" s="14">
        <f t="shared" si="9"/>
        <v>0</v>
      </c>
      <c r="Q34" s="14">
        <f t="shared" si="9"/>
        <v>0</v>
      </c>
      <c r="R34" s="14">
        <f t="shared" si="9"/>
        <v>0</v>
      </c>
    </row>
    <row r="35" spans="1:18" x14ac:dyDescent="0.35">
      <c r="C35" s="16">
        <v>8.5</v>
      </c>
      <c r="D35" s="17">
        <v>0.105</v>
      </c>
      <c r="E35" s="18"/>
    </row>
    <row r="36" spans="1:18" x14ac:dyDescent="0.35">
      <c r="C36" s="16">
        <v>9</v>
      </c>
      <c r="D36" s="17">
        <v>0.11</v>
      </c>
    </row>
    <row r="37" spans="1:18" x14ac:dyDescent="0.35">
      <c r="C37" s="16">
        <v>9.5</v>
      </c>
      <c r="D37" s="17">
        <v>0.15</v>
      </c>
    </row>
    <row r="38" spans="1:18" x14ac:dyDescent="0.35">
      <c r="E38" s="1"/>
      <c r="F38" s="48" t="s">
        <v>62</v>
      </c>
      <c r="G38" s="48"/>
      <c r="H38" s="48"/>
      <c r="I38" s="48"/>
      <c r="J38" s="48"/>
      <c r="K38" s="48"/>
      <c r="L38" s="48"/>
      <c r="M38" s="48"/>
      <c r="N38" s="48"/>
      <c r="O38" s="48"/>
      <c r="P38" s="48"/>
      <c r="Q38" s="48"/>
      <c r="R38" s="48"/>
    </row>
    <row r="39" spans="1:18" x14ac:dyDescent="0.35">
      <c r="B39" s="10" t="s">
        <v>56</v>
      </c>
      <c r="C39" s="19" t="s">
        <v>18</v>
      </c>
      <c r="D39" s="15" t="s">
        <v>19</v>
      </c>
      <c r="E39" s="18"/>
      <c r="F39" s="49" t="s">
        <v>61</v>
      </c>
      <c r="G39" s="49"/>
      <c r="H39" s="49"/>
      <c r="I39" s="49"/>
      <c r="J39" s="49"/>
      <c r="K39" s="49"/>
      <c r="L39" s="49"/>
      <c r="M39" s="49"/>
      <c r="N39" s="49"/>
      <c r="O39" s="49"/>
      <c r="P39" s="49"/>
      <c r="Q39" s="49"/>
      <c r="R39" s="49"/>
    </row>
    <row r="40" spans="1:18" x14ac:dyDescent="0.35">
      <c r="C40" s="16">
        <v>4</v>
      </c>
      <c r="D40" s="17">
        <v>0</v>
      </c>
      <c r="E40" s="18"/>
    </row>
    <row r="41" spans="1:18" x14ac:dyDescent="0.35">
      <c r="C41" s="16">
        <v>4.5</v>
      </c>
      <c r="D41" s="41">
        <v>2.5000000000000001E-3</v>
      </c>
      <c r="E41" s="18"/>
      <c r="F41" t="s">
        <v>4</v>
      </c>
      <c r="G41" s="5">
        <f>IFERROR(G$34,0)</f>
        <v>29787.803374999989</v>
      </c>
    </row>
    <row r="42" spans="1:18" x14ac:dyDescent="0.35">
      <c r="C42" s="16">
        <v>5</v>
      </c>
      <c r="D42" s="17">
        <v>5.0000000000000001E-3</v>
      </c>
      <c r="E42" s="18"/>
      <c r="F42" t="s">
        <v>21</v>
      </c>
      <c r="G42" s="5">
        <f>IFERROR(H$34,0)</f>
        <v>39675.16231249999</v>
      </c>
    </row>
    <row r="43" spans="1:18" x14ac:dyDescent="0.35">
      <c r="C43" s="16">
        <v>5.5</v>
      </c>
      <c r="D43" s="17">
        <v>0.1</v>
      </c>
      <c r="E43" s="18"/>
      <c r="F43" t="s">
        <v>22</v>
      </c>
      <c r="G43" s="5">
        <f>IFERROR(I$34,0)</f>
        <v>48134.489562499999</v>
      </c>
    </row>
    <row r="44" spans="1:18" x14ac:dyDescent="0.35">
      <c r="C44" s="16">
        <v>6</v>
      </c>
      <c r="D44" s="17">
        <v>0.31</v>
      </c>
      <c r="E44" s="18"/>
      <c r="F44" t="s">
        <v>23</v>
      </c>
      <c r="G44" s="5">
        <f>IFERROR(J$34,0)</f>
        <v>34793.806208333321</v>
      </c>
    </row>
    <row r="45" spans="1:18" x14ac:dyDescent="0.35">
      <c r="C45" s="16">
        <v>6.5</v>
      </c>
      <c r="D45" s="17">
        <v>0.65</v>
      </c>
      <c r="E45" s="18"/>
      <c r="F45" t="s">
        <v>24</v>
      </c>
      <c r="G45" s="5">
        <f>IFERROR(K$34,0)</f>
        <v>38807.085166666679</v>
      </c>
    </row>
    <row r="46" spans="1:18" x14ac:dyDescent="0.35">
      <c r="C46" s="16">
        <v>7</v>
      </c>
      <c r="D46" s="17">
        <v>1.107</v>
      </c>
      <c r="E46" s="18"/>
      <c r="F46" t="s">
        <v>25</v>
      </c>
      <c r="G46" s="5">
        <f>IFERROR(L$34,0)</f>
        <v>46027.23835416665</v>
      </c>
    </row>
    <row r="47" spans="1:18" x14ac:dyDescent="0.35">
      <c r="A47" s="21">
        <f ca="1">TODAY()</f>
        <v>46232</v>
      </c>
      <c r="C47" s="16">
        <v>7.5</v>
      </c>
      <c r="D47" s="17">
        <v>1.413</v>
      </c>
      <c r="F47" t="s">
        <v>26</v>
      </c>
      <c r="G47" s="5">
        <f>IFERROR(M$34,0)</f>
        <v>54868.569708333351</v>
      </c>
    </row>
    <row r="48" spans="1:18" x14ac:dyDescent="0.35">
      <c r="C48" s="16">
        <v>8</v>
      </c>
      <c r="D48" s="17">
        <v>1.8129999999999999</v>
      </c>
      <c r="F48" t="s">
        <v>27</v>
      </c>
      <c r="G48" s="5">
        <f>IFERROR(N$34,0)</f>
        <v>22975.017312499989</v>
      </c>
    </row>
    <row r="49" spans="6:7" x14ac:dyDescent="0.35">
      <c r="F49" t="s">
        <v>28</v>
      </c>
      <c r="G49" s="5">
        <f>IFERROR(O$34,0)</f>
        <v>501.3648749999814</v>
      </c>
    </row>
    <row r="50" spans="6:7" x14ac:dyDescent="0.35">
      <c r="F50" t="s">
        <v>29</v>
      </c>
      <c r="G50" s="5">
        <f>IFERROR(P$34,0)</f>
        <v>0</v>
      </c>
    </row>
    <row r="51" spans="6:7" x14ac:dyDescent="0.35">
      <c r="F51" t="s">
        <v>30</v>
      </c>
      <c r="G51" s="5">
        <f>IFERROR(Q$34,0)</f>
        <v>0</v>
      </c>
    </row>
    <row r="52" spans="6:7" x14ac:dyDescent="0.35">
      <c r="F52" t="s">
        <v>31</v>
      </c>
      <c r="G52" s="5">
        <f>IFERROR(R$34,0)</f>
        <v>0</v>
      </c>
    </row>
    <row r="54" spans="6:7" x14ac:dyDescent="0.35">
      <c r="F54" s="11" t="s">
        <v>20</v>
      </c>
      <c r="G54" s="14">
        <f>SUM(G41:G52)</f>
        <v>315570.53687499993</v>
      </c>
    </row>
    <row r="55" spans="6:7" x14ac:dyDescent="0.35">
      <c r="F55" s="11"/>
      <c r="G55" s="11"/>
    </row>
    <row r="56" spans="6:7" x14ac:dyDescent="0.35">
      <c r="F56" s="11" t="s">
        <v>45</v>
      </c>
      <c r="G56" s="20">
        <f>C22</f>
        <v>108191</v>
      </c>
    </row>
    <row r="57" spans="6:7" x14ac:dyDescent="0.35">
      <c r="F57" s="11" t="s">
        <v>46</v>
      </c>
      <c r="G57" s="13">
        <f>G54-G56</f>
        <v>207379.53687499993</v>
      </c>
    </row>
    <row r="66" customFormat="1" x14ac:dyDescent="0.35"/>
    <row r="67" customFormat="1" x14ac:dyDescent="0.35"/>
    <row r="68" customFormat="1" x14ac:dyDescent="0.35"/>
    <row r="69" customFormat="1" x14ac:dyDescent="0.35"/>
    <row r="70" customFormat="1" x14ac:dyDescent="0.35"/>
    <row r="71" customFormat="1" x14ac:dyDescent="0.35"/>
  </sheetData>
  <protectedRanges>
    <protectedRange sqref="G41:G52" name="Range4"/>
    <protectedRange sqref="C13 C15 C17" name="Range2"/>
    <protectedRange sqref="C6:C8" name="Range1"/>
    <protectedRange sqref="S5:S9 G12:R13 G17:R19" name="Range3"/>
    <protectedRange sqref="G6:R10" name="Range3_1"/>
  </protectedRanges>
  <mergeCells count="8">
    <mergeCell ref="F38:R38"/>
    <mergeCell ref="F39:R39"/>
    <mergeCell ref="B1:E1"/>
    <mergeCell ref="B2:D2"/>
    <mergeCell ref="F2:R2"/>
    <mergeCell ref="F3:R3"/>
    <mergeCell ref="F26:R26"/>
    <mergeCell ref="F27:R27"/>
  </mergeCells>
  <hyperlinks>
    <hyperlink ref="T5" r:id="rId1" xr:uid="{00000000-0004-0000-0700-000000000000}"/>
    <hyperlink ref="T7" r:id="rId2" xr:uid="{00000000-0004-0000-0700-000001000000}"/>
    <hyperlink ref="T9" r:id="rId3" xr:uid="{00000000-0004-0000-0700-000002000000}"/>
    <hyperlink ref="T8" r:id="rId4" xr:uid="{00000000-0004-0000-0700-000003000000}"/>
    <hyperlink ref="F8" r:id="rId5" xr:uid="{00000000-0004-0000-0700-000004000000}"/>
    <hyperlink ref="F6" r:id="rId6" xr:uid="{00000000-0004-0000-0700-000005000000}"/>
    <hyperlink ref="F9" r:id="rId7" xr:uid="{00000000-0004-0000-0700-000006000000}"/>
    <hyperlink ref="F10" r:id="rId8" xr:uid="{00000000-0004-0000-0700-000007000000}"/>
  </hyperlinks>
  <pageMargins left="0.7" right="0.7" top="0.75" bottom="0.75" header="0.3" footer="0.3"/>
  <drawing r:id="rId9"/>
  <legacyDrawing r:id="rId10"/>
  <mc:AlternateContent xmlns:mc="http://schemas.openxmlformats.org/markup-compatibility/2006">
    <mc:Choice Requires="x14">
      <controls>
        <mc:AlternateContent xmlns:mc="http://schemas.openxmlformats.org/markup-compatibility/2006">
          <mc:Choice Requires="x14">
            <control shapeId="88065" r:id="rId11" name="Button 1">
              <controlPr defaultSize="0" print="0" autoFill="0" autoPict="0" macro="[0]!Print2018">
                <anchor moveWithCells="1" sizeWithCells="1">
                  <from>
                    <xdr:col>10</xdr:col>
                    <xdr:colOff>476250</xdr:colOff>
                    <xdr:row>54</xdr:row>
                    <xdr:rowOff>184150</xdr:rowOff>
                  </from>
                  <to>
                    <xdr:col>11</xdr:col>
                    <xdr:colOff>774700</xdr:colOff>
                    <xdr:row>57</xdr:row>
                    <xdr:rowOff>69850</xdr:rowOff>
                  </to>
                </anchor>
              </controlPr>
            </control>
          </mc:Choice>
        </mc:AlternateContent>
        <mc:AlternateContent xmlns:mc="http://schemas.openxmlformats.org/markup-compatibility/2006">
          <mc:Choice Requires="x14">
            <control shapeId="88066" r:id="rId12" name="Button 2">
              <controlPr defaultSize="0" print="0" autoFill="0" autoPict="0" macro="[0]!Goto2018">
                <anchor moveWithCells="1" sizeWithCells="1">
                  <from>
                    <xdr:col>8</xdr:col>
                    <xdr:colOff>603250</xdr:colOff>
                    <xdr:row>55</xdr:row>
                    <xdr:rowOff>12700</xdr:rowOff>
                  </from>
                  <to>
                    <xdr:col>10</xdr:col>
                    <xdr:colOff>50800</xdr:colOff>
                    <xdr:row>57</xdr:row>
                    <xdr:rowOff>88900</xdr:rowOff>
                  </to>
                </anchor>
              </controlPr>
            </control>
          </mc:Choice>
        </mc:AlternateContent>
      </controls>
    </mc:Choice>
  </mc:AlternateContent>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21"/>
  <dimension ref="A1:V71"/>
  <sheetViews>
    <sheetView workbookViewId="0">
      <selection activeCell="B6" sqref="B6:B8"/>
    </sheetView>
  </sheetViews>
  <sheetFormatPr defaultRowHeight="14.5" x14ac:dyDescent="0.35"/>
  <cols>
    <col min="1" max="1" width="9.7265625" bestFit="1" customWidth="1"/>
    <col min="2" max="2" width="45.81640625" bestFit="1" customWidth="1"/>
    <col min="3" max="3" width="17.453125" customWidth="1"/>
    <col min="5" max="5" width="9.1796875" customWidth="1"/>
    <col min="6" max="6" width="54.453125" customWidth="1"/>
    <col min="7" max="7" width="14.54296875" customWidth="1"/>
    <col min="8" max="18" width="12.7265625" customWidth="1"/>
    <col min="19" max="19" width="5.1796875" customWidth="1"/>
    <col min="20" max="20" width="0" hidden="1" customWidth="1"/>
  </cols>
  <sheetData>
    <row r="1" spans="2:22" x14ac:dyDescent="0.35">
      <c r="B1" s="50" t="s">
        <v>43</v>
      </c>
      <c r="C1" s="45"/>
      <c r="D1" s="45"/>
      <c r="E1" s="45"/>
    </row>
    <row r="2" spans="2:22" x14ac:dyDescent="0.35">
      <c r="B2" s="51" t="s">
        <v>0</v>
      </c>
      <c r="C2" s="51"/>
      <c r="D2" s="51"/>
      <c r="E2" s="1"/>
      <c r="F2" s="48"/>
      <c r="G2" s="48"/>
      <c r="H2" s="48"/>
      <c r="I2" s="48"/>
      <c r="J2" s="48"/>
      <c r="K2" s="48"/>
      <c r="L2" s="48"/>
      <c r="M2" s="48"/>
      <c r="N2" s="48"/>
      <c r="O2" s="48"/>
      <c r="P2" s="48"/>
      <c r="Q2" s="48"/>
      <c r="R2" s="48"/>
    </row>
    <row r="3" spans="2:22" x14ac:dyDescent="0.35">
      <c r="B3" t="s">
        <v>1</v>
      </c>
      <c r="C3" s="2">
        <v>100</v>
      </c>
      <c r="F3" s="49" t="s">
        <v>2</v>
      </c>
      <c r="G3" s="49"/>
      <c r="H3" s="49"/>
      <c r="I3" s="49"/>
      <c r="J3" s="49"/>
      <c r="K3" s="49"/>
      <c r="L3" s="49"/>
      <c r="M3" s="49"/>
      <c r="N3" s="49"/>
      <c r="O3" s="49"/>
      <c r="P3" s="49"/>
      <c r="Q3" s="49"/>
      <c r="R3" s="49"/>
    </row>
    <row r="4" spans="2:22" x14ac:dyDescent="0.35">
      <c r="F4" s="40">
        <v>2012</v>
      </c>
      <c r="G4" s="3" t="s">
        <v>4</v>
      </c>
      <c r="H4" s="3" t="s">
        <v>21</v>
      </c>
      <c r="I4" s="3" t="s">
        <v>22</v>
      </c>
      <c r="J4" s="3" t="s">
        <v>23</v>
      </c>
      <c r="K4" s="3" t="s">
        <v>24</v>
      </c>
      <c r="L4" s="3" t="s">
        <v>25</v>
      </c>
      <c r="M4" s="3" t="s">
        <v>26</v>
      </c>
      <c r="N4" s="3" t="s">
        <v>27</v>
      </c>
      <c r="O4" s="3" t="s">
        <v>28</v>
      </c>
      <c r="P4" s="3" t="s">
        <v>29</v>
      </c>
      <c r="Q4" s="3" t="s">
        <v>30</v>
      </c>
      <c r="R4" s="3" t="s">
        <v>31</v>
      </c>
      <c r="S4" s="1"/>
      <c r="T4" s="27" t="s">
        <v>37</v>
      </c>
      <c r="V4" s="1"/>
    </row>
    <row r="5" spans="2:22" x14ac:dyDescent="0.35">
      <c r="B5" t="s">
        <v>5</v>
      </c>
      <c r="F5" s="27" t="s">
        <v>37</v>
      </c>
      <c r="S5" s="22"/>
      <c r="T5" s="6" t="s">
        <v>7</v>
      </c>
    </row>
    <row r="6" spans="2:22" x14ac:dyDescent="0.35">
      <c r="B6">
        <v>2009</v>
      </c>
      <c r="C6" s="35">
        <v>10000000</v>
      </c>
      <c r="D6" t="s">
        <v>8</v>
      </c>
      <c r="F6" s="6" t="s">
        <v>47</v>
      </c>
      <c r="G6" s="5">
        <v>19</v>
      </c>
      <c r="H6" s="5">
        <v>17.7</v>
      </c>
      <c r="I6" s="5">
        <v>17.2</v>
      </c>
      <c r="J6" s="5">
        <v>17.100000000000001</v>
      </c>
      <c r="K6" s="5">
        <v>16.2</v>
      </c>
      <c r="L6" s="5">
        <v>16.600000000000001</v>
      </c>
      <c r="M6" s="5">
        <v>16.899999999999999</v>
      </c>
      <c r="N6" s="5">
        <v>18.100000000000001</v>
      </c>
      <c r="O6" s="5">
        <v>19.600000000000001</v>
      </c>
      <c r="P6" s="5">
        <v>21.5</v>
      </c>
      <c r="Q6" s="5">
        <v>22</v>
      </c>
      <c r="R6" s="5">
        <v>22.9</v>
      </c>
      <c r="S6" s="22"/>
    </row>
    <row r="7" spans="2:22" x14ac:dyDescent="0.35">
      <c r="B7">
        <v>2010</v>
      </c>
      <c r="C7" s="36">
        <v>10500000</v>
      </c>
      <c r="D7" t="s">
        <v>8</v>
      </c>
      <c r="F7" t="s">
        <v>9</v>
      </c>
      <c r="G7" s="5"/>
      <c r="H7" s="5"/>
      <c r="I7" s="5"/>
      <c r="J7" s="5"/>
      <c r="K7" s="5"/>
      <c r="L7" s="5"/>
      <c r="M7" s="5"/>
      <c r="N7" s="5"/>
      <c r="O7" s="5"/>
      <c r="P7" s="5"/>
      <c r="Q7" s="5"/>
      <c r="R7" s="5"/>
      <c r="S7" s="22"/>
      <c r="T7" s="6" t="s">
        <v>7</v>
      </c>
    </row>
    <row r="8" spans="2:22" x14ac:dyDescent="0.35">
      <c r="B8">
        <v>2011</v>
      </c>
      <c r="C8" s="36">
        <v>11000000</v>
      </c>
      <c r="D8" t="s">
        <v>8</v>
      </c>
      <c r="F8" s="6" t="s">
        <v>48</v>
      </c>
      <c r="G8" s="5">
        <v>6.07</v>
      </c>
      <c r="H8" s="5">
        <v>6.28</v>
      </c>
      <c r="I8" s="5">
        <v>6.35</v>
      </c>
      <c r="J8" s="5">
        <v>6.34</v>
      </c>
      <c r="K8" s="5">
        <v>6.34</v>
      </c>
      <c r="L8" s="5">
        <v>6.37</v>
      </c>
      <c r="M8" s="5">
        <v>7.14</v>
      </c>
      <c r="N8" s="5">
        <v>7.63</v>
      </c>
      <c r="O8" s="5">
        <v>6.89</v>
      </c>
      <c r="P8" s="5">
        <v>6.78</v>
      </c>
      <c r="Q8" s="5">
        <v>7.01</v>
      </c>
      <c r="R8" s="5">
        <v>6.87</v>
      </c>
      <c r="S8" s="22"/>
      <c r="T8" s="26" t="s">
        <v>36</v>
      </c>
    </row>
    <row r="9" spans="2:22" x14ac:dyDescent="0.35">
      <c r="C9" s="7"/>
      <c r="F9" s="6" t="s">
        <v>49</v>
      </c>
      <c r="G9" s="5">
        <v>310.64999999999998</v>
      </c>
      <c r="H9" s="5">
        <v>330.37</v>
      </c>
      <c r="I9" s="5">
        <v>365.96</v>
      </c>
      <c r="J9" s="5">
        <v>394.3</v>
      </c>
      <c r="K9" s="5">
        <v>415.17</v>
      </c>
      <c r="L9" s="5">
        <v>422.6</v>
      </c>
      <c r="M9" s="5">
        <v>515.83000000000004</v>
      </c>
      <c r="N9" s="5">
        <v>564.69000000000005</v>
      </c>
      <c r="O9" s="5">
        <v>529.37</v>
      </c>
      <c r="P9" s="5">
        <v>488.46</v>
      </c>
      <c r="Q9" s="5">
        <v>466.16</v>
      </c>
      <c r="R9" s="5">
        <v>460.09</v>
      </c>
      <c r="S9" s="22"/>
      <c r="T9" s="6" t="s">
        <v>7</v>
      </c>
    </row>
    <row r="10" spans="2:22" x14ac:dyDescent="0.35">
      <c r="B10" t="s">
        <v>10</v>
      </c>
      <c r="C10" s="7">
        <f>MAX(C6:C8)</f>
        <v>11000000</v>
      </c>
      <c r="D10" t="s">
        <v>8</v>
      </c>
      <c r="F10" s="6" t="s">
        <v>50</v>
      </c>
      <c r="G10" s="5">
        <v>193</v>
      </c>
      <c r="H10" s="5">
        <v>194</v>
      </c>
      <c r="I10" s="5">
        <v>200</v>
      </c>
      <c r="J10" s="5">
        <v>210</v>
      </c>
      <c r="K10" s="5">
        <v>215</v>
      </c>
      <c r="L10" s="5">
        <v>205</v>
      </c>
      <c r="M10" s="5">
        <v>203</v>
      </c>
      <c r="N10" s="5">
        <v>203</v>
      </c>
      <c r="O10" s="5">
        <v>206</v>
      </c>
      <c r="P10" s="5">
        <v>212</v>
      </c>
      <c r="Q10" s="5">
        <v>215</v>
      </c>
      <c r="R10" s="5">
        <v>217</v>
      </c>
    </row>
    <row r="11" spans="2:22" x14ac:dyDescent="0.35">
      <c r="C11" s="7">
        <f>C10/100</f>
        <v>110000</v>
      </c>
      <c r="D11" t="s">
        <v>11</v>
      </c>
      <c r="F11" t="s">
        <v>3</v>
      </c>
      <c r="G11" s="5">
        <f t="shared" ref="G11:R11" si="0">IFERROR((G6),"")</f>
        <v>19</v>
      </c>
      <c r="H11" s="5">
        <f t="shared" si="0"/>
        <v>17.7</v>
      </c>
      <c r="I11" s="5">
        <f t="shared" si="0"/>
        <v>17.2</v>
      </c>
      <c r="J11" s="5">
        <f t="shared" si="0"/>
        <v>17.100000000000001</v>
      </c>
      <c r="K11" s="5">
        <f t="shared" si="0"/>
        <v>16.2</v>
      </c>
      <c r="L11" s="5">
        <f t="shared" si="0"/>
        <v>16.600000000000001</v>
      </c>
      <c r="M11" s="5">
        <f t="shared" si="0"/>
        <v>16.899999999999999</v>
      </c>
      <c r="N11" s="5">
        <f t="shared" si="0"/>
        <v>18.100000000000001</v>
      </c>
      <c r="O11" s="5">
        <f t="shared" si="0"/>
        <v>19.600000000000001</v>
      </c>
      <c r="P11" s="5">
        <f t="shared" si="0"/>
        <v>21.5</v>
      </c>
      <c r="Q11" s="5">
        <f t="shared" si="0"/>
        <v>22</v>
      </c>
      <c r="R11" s="5">
        <f t="shared" si="0"/>
        <v>22.9</v>
      </c>
    </row>
    <row r="12" spans="2:22" x14ac:dyDescent="0.35">
      <c r="G12" s="5"/>
      <c r="H12" s="5"/>
      <c r="I12" s="5"/>
      <c r="J12" s="5"/>
      <c r="K12" s="5"/>
      <c r="L12" s="5"/>
      <c r="M12" s="5"/>
      <c r="N12" s="5"/>
      <c r="O12" s="5"/>
      <c r="P12" s="5"/>
      <c r="Q12" s="5"/>
      <c r="R12" s="5"/>
    </row>
    <row r="13" spans="2:22" x14ac:dyDescent="0.35">
      <c r="B13" t="s">
        <v>12</v>
      </c>
      <c r="C13" s="37">
        <v>8</v>
      </c>
      <c r="D13" s="4" t="s">
        <v>6</v>
      </c>
      <c r="F13" t="s">
        <v>9</v>
      </c>
      <c r="G13" s="5"/>
      <c r="H13" s="5"/>
      <c r="I13" s="5"/>
      <c r="J13" s="5"/>
      <c r="K13" s="5"/>
      <c r="L13" s="5"/>
      <c r="M13" s="5"/>
      <c r="N13" s="5"/>
      <c r="O13" s="5"/>
      <c r="P13" s="5"/>
      <c r="Q13" s="5"/>
      <c r="R13" s="5"/>
    </row>
    <row r="14" spans="2:22" x14ac:dyDescent="0.35">
      <c r="E14" s="4"/>
      <c r="F14" t="s">
        <v>34</v>
      </c>
      <c r="G14" s="22">
        <f t="shared" ref="G14:R14" si="1">IFERROR((G8)*1.0728,"")</f>
        <v>6.5118960000000001</v>
      </c>
      <c r="H14" s="22">
        <f t="shared" si="1"/>
        <v>6.7371840000000001</v>
      </c>
      <c r="I14" s="22">
        <f t="shared" si="1"/>
        <v>6.8122799999999994</v>
      </c>
      <c r="J14" s="22">
        <f t="shared" si="1"/>
        <v>6.801552</v>
      </c>
      <c r="K14" s="22">
        <f t="shared" si="1"/>
        <v>6.801552</v>
      </c>
      <c r="L14" s="22">
        <f t="shared" si="1"/>
        <v>6.833736</v>
      </c>
      <c r="M14" s="22">
        <f t="shared" si="1"/>
        <v>7.6597919999999995</v>
      </c>
      <c r="N14" s="22">
        <f t="shared" si="1"/>
        <v>8.1854639999999996</v>
      </c>
      <c r="O14" s="22">
        <f t="shared" si="1"/>
        <v>7.3915919999999993</v>
      </c>
      <c r="P14" s="22">
        <f t="shared" si="1"/>
        <v>7.2735840000000005</v>
      </c>
      <c r="Q14" s="22">
        <f t="shared" si="1"/>
        <v>7.5203279999999992</v>
      </c>
      <c r="R14" s="22">
        <f t="shared" si="1"/>
        <v>7.3701359999999996</v>
      </c>
    </row>
    <row r="15" spans="2:22" x14ac:dyDescent="0.35">
      <c r="B15" t="s">
        <v>14</v>
      </c>
      <c r="C15" s="38">
        <v>95</v>
      </c>
      <c r="D15" s="4" t="s">
        <v>15</v>
      </c>
      <c r="F15" t="s">
        <v>33</v>
      </c>
      <c r="G15" s="22">
        <f t="shared" ref="G15:R15" si="2">IFERROR((G9)*0.00735,"")</f>
        <v>2.2832774999999996</v>
      </c>
      <c r="H15" s="22">
        <f t="shared" si="2"/>
        <v>2.4282195</v>
      </c>
      <c r="I15" s="22">
        <f t="shared" si="2"/>
        <v>2.6898059999999999</v>
      </c>
      <c r="J15" s="22">
        <f t="shared" si="2"/>
        <v>2.8981050000000002</v>
      </c>
      <c r="K15" s="22">
        <f t="shared" si="2"/>
        <v>3.0514994999999998</v>
      </c>
      <c r="L15" s="22">
        <f t="shared" si="2"/>
        <v>3.1061100000000001</v>
      </c>
      <c r="M15" s="22">
        <f t="shared" si="2"/>
        <v>3.7913505000000001</v>
      </c>
      <c r="N15" s="22">
        <f t="shared" si="2"/>
        <v>4.1504715000000001</v>
      </c>
      <c r="O15" s="22">
        <f t="shared" si="2"/>
        <v>3.8908695</v>
      </c>
      <c r="P15" s="22">
        <f t="shared" si="2"/>
        <v>3.5901809999999998</v>
      </c>
      <c r="Q15" s="22">
        <f t="shared" si="2"/>
        <v>3.4262760000000001</v>
      </c>
      <c r="R15" s="22">
        <f t="shared" si="2"/>
        <v>3.3816614999999999</v>
      </c>
    </row>
    <row r="16" spans="2:22" x14ac:dyDescent="0.35">
      <c r="E16" s="4"/>
      <c r="F16" t="s">
        <v>32</v>
      </c>
      <c r="G16" s="23">
        <f t="shared" ref="G16:R16" si="3">IFERROR((G10)*0.0137,"")</f>
        <v>2.6440999999999999</v>
      </c>
      <c r="H16" s="23">
        <f t="shared" si="3"/>
        <v>2.6577999999999999</v>
      </c>
      <c r="I16" s="23">
        <f t="shared" si="3"/>
        <v>2.74</v>
      </c>
      <c r="J16" s="23">
        <f t="shared" si="3"/>
        <v>2.8770000000000002</v>
      </c>
      <c r="K16" s="23">
        <f t="shared" si="3"/>
        <v>2.9455</v>
      </c>
      <c r="L16" s="23">
        <f t="shared" si="3"/>
        <v>2.8085</v>
      </c>
      <c r="M16" s="23">
        <f t="shared" si="3"/>
        <v>2.7810999999999999</v>
      </c>
      <c r="N16" s="23">
        <f t="shared" si="3"/>
        <v>2.7810999999999999</v>
      </c>
      <c r="O16" s="23">
        <f t="shared" si="3"/>
        <v>2.8222</v>
      </c>
      <c r="P16" s="23">
        <f t="shared" si="3"/>
        <v>2.9043999999999999</v>
      </c>
      <c r="Q16" s="23">
        <f t="shared" si="3"/>
        <v>2.9455</v>
      </c>
      <c r="R16" s="23">
        <f t="shared" si="3"/>
        <v>2.9729000000000001</v>
      </c>
    </row>
    <row r="17" spans="2:18" x14ac:dyDescent="0.35">
      <c r="B17" t="s">
        <v>59</v>
      </c>
      <c r="C17" s="38">
        <v>0</v>
      </c>
      <c r="D17" s="4" t="s">
        <v>15</v>
      </c>
      <c r="G17" s="5"/>
      <c r="H17" s="5"/>
      <c r="I17" s="5"/>
      <c r="J17" s="5"/>
      <c r="K17" s="5"/>
      <c r="L17" s="5"/>
      <c r="M17" s="5"/>
      <c r="N17" s="5"/>
      <c r="O17" s="5"/>
      <c r="P17" s="5"/>
      <c r="Q17" s="5"/>
      <c r="R17" s="5"/>
    </row>
    <row r="18" spans="2:18" x14ac:dyDescent="0.35">
      <c r="B18" t="s">
        <v>57</v>
      </c>
      <c r="C18" s="9">
        <f>VLOOKUP(C$13,C26:D37,2)*((100-C17)/100)</f>
        <v>0.1</v>
      </c>
      <c r="D18" s="4" t="s">
        <v>6</v>
      </c>
      <c r="F18" t="s">
        <v>35</v>
      </c>
      <c r="G18" s="23">
        <f t="shared" ref="G18:R18" si="4">IFERROR(SUM(G14:G16),"")</f>
        <v>11.439273500000001</v>
      </c>
      <c r="H18" s="23">
        <f t="shared" si="4"/>
        <v>11.8232035</v>
      </c>
      <c r="I18" s="23">
        <f t="shared" si="4"/>
        <v>12.242085999999999</v>
      </c>
      <c r="J18" s="23">
        <f t="shared" si="4"/>
        <v>12.576657000000001</v>
      </c>
      <c r="K18" s="23">
        <f t="shared" si="4"/>
        <v>12.798551499999999</v>
      </c>
      <c r="L18" s="23">
        <f t="shared" si="4"/>
        <v>12.748346</v>
      </c>
      <c r="M18" s="23">
        <f t="shared" si="4"/>
        <v>14.2322425</v>
      </c>
      <c r="N18" s="23">
        <f t="shared" si="4"/>
        <v>15.1170355</v>
      </c>
      <c r="O18" s="23">
        <f t="shared" si="4"/>
        <v>14.104661500000001</v>
      </c>
      <c r="P18" s="23">
        <f t="shared" si="4"/>
        <v>13.768165</v>
      </c>
      <c r="Q18" s="23">
        <f t="shared" si="4"/>
        <v>13.892104</v>
      </c>
      <c r="R18" s="23">
        <f t="shared" si="4"/>
        <v>13.724697499999998</v>
      </c>
    </row>
    <row r="19" spans="2:18" x14ac:dyDescent="0.35">
      <c r="B19" s="10" t="s">
        <v>58</v>
      </c>
      <c r="C19" s="9">
        <f>VLOOKUP(C$13,C40:D48,2)*((100-C17)/100)</f>
        <v>1.8129999999999999</v>
      </c>
      <c r="D19" s="4" t="s">
        <v>6</v>
      </c>
      <c r="G19" s="5"/>
      <c r="H19" s="5"/>
      <c r="I19" s="5"/>
      <c r="J19" s="5"/>
      <c r="K19" s="5"/>
      <c r="L19" s="5"/>
      <c r="M19" s="5"/>
      <c r="N19" s="5"/>
      <c r="O19" s="5"/>
      <c r="P19" s="5"/>
      <c r="Q19" s="5"/>
      <c r="R19" s="5"/>
    </row>
    <row r="20" spans="2:18" x14ac:dyDescent="0.35">
      <c r="F20" t="s">
        <v>13</v>
      </c>
      <c r="G20" s="8">
        <f t="shared" ref="G20:R20" si="5">IFERROR(G11-G18,"")</f>
        <v>7.5607264999999995</v>
      </c>
      <c r="H20" s="8">
        <f t="shared" si="5"/>
        <v>5.8767964999999993</v>
      </c>
      <c r="I20" s="8">
        <f t="shared" si="5"/>
        <v>4.9579140000000006</v>
      </c>
      <c r="J20" s="8">
        <f t="shared" si="5"/>
        <v>4.5233430000000006</v>
      </c>
      <c r="K20" s="8">
        <f t="shared" si="5"/>
        <v>3.4014485000000008</v>
      </c>
      <c r="L20" s="8">
        <f t="shared" si="5"/>
        <v>3.8516540000000017</v>
      </c>
      <c r="M20" s="8">
        <f t="shared" si="5"/>
        <v>2.6677574999999987</v>
      </c>
      <c r="N20" s="8">
        <f t="shared" si="5"/>
        <v>2.9829645000000014</v>
      </c>
      <c r="O20" s="8">
        <f t="shared" si="5"/>
        <v>5.4953385000000008</v>
      </c>
      <c r="P20" s="8">
        <f t="shared" si="5"/>
        <v>7.7318350000000002</v>
      </c>
      <c r="Q20" s="8">
        <f t="shared" si="5"/>
        <v>8.1078960000000002</v>
      </c>
      <c r="R20" s="8">
        <f t="shared" si="5"/>
        <v>9.1753025000000008</v>
      </c>
    </row>
    <row r="21" spans="2:18" x14ac:dyDescent="0.35">
      <c r="B21" s="11" t="s">
        <v>16</v>
      </c>
      <c r="C21" s="12">
        <f>IF(C10&lt;5000001,C11*(C15/100)*C18,50000*(C15/100)*C18+(C11-50000)*(C15/100)*C19)</f>
        <v>108091</v>
      </c>
      <c r="D21" s="4"/>
    </row>
    <row r="22" spans="2:18" x14ac:dyDescent="0.35">
      <c r="B22" s="11" t="s">
        <v>44</v>
      </c>
      <c r="C22" s="13">
        <f>C3+C21</f>
        <v>108191</v>
      </c>
    </row>
    <row r="25" spans="2:18" x14ac:dyDescent="0.35">
      <c r="B25" t="s">
        <v>55</v>
      </c>
      <c r="C25" s="15" t="s">
        <v>18</v>
      </c>
      <c r="D25" s="15" t="s">
        <v>19</v>
      </c>
    </row>
    <row r="26" spans="2:18" x14ac:dyDescent="0.35">
      <c r="C26" s="16">
        <v>4</v>
      </c>
      <c r="D26" s="17">
        <v>0</v>
      </c>
      <c r="F26" s="48"/>
      <c r="G26" s="48"/>
      <c r="H26" s="48"/>
      <c r="I26" s="48"/>
      <c r="J26" s="48"/>
      <c r="K26" s="48"/>
      <c r="L26" s="48"/>
      <c r="M26" s="48"/>
      <c r="N26" s="48"/>
      <c r="O26" s="48"/>
      <c r="P26" s="48"/>
      <c r="Q26" s="48"/>
      <c r="R26" s="48"/>
    </row>
    <row r="27" spans="2:18" x14ac:dyDescent="0.35">
      <c r="C27" s="16">
        <v>4.5</v>
      </c>
      <c r="D27" s="41">
        <v>2.5000000000000001E-3</v>
      </c>
      <c r="E27" s="1"/>
      <c r="F27" s="49" t="s">
        <v>63</v>
      </c>
      <c r="G27" s="49"/>
      <c r="H27" s="49"/>
      <c r="I27" s="49"/>
      <c r="J27" s="49"/>
      <c r="K27" s="49"/>
      <c r="L27" s="49"/>
      <c r="M27" s="49"/>
      <c r="N27" s="49"/>
      <c r="O27" s="49"/>
      <c r="P27" s="49"/>
      <c r="Q27" s="49"/>
      <c r="R27" s="49"/>
    </row>
    <row r="28" spans="2:18" x14ac:dyDescent="0.35">
      <c r="C28" s="16">
        <v>5</v>
      </c>
      <c r="D28" s="17">
        <v>5.0000000000000001E-3</v>
      </c>
      <c r="E28" s="18"/>
    </row>
    <row r="29" spans="2:18" x14ac:dyDescent="0.35">
      <c r="C29" s="16">
        <v>5.5</v>
      </c>
      <c r="D29" s="17">
        <v>0.03</v>
      </c>
      <c r="E29" s="18"/>
      <c r="F29" t="s">
        <v>12</v>
      </c>
      <c r="G29" s="8">
        <f t="shared" ref="G29:R29" si="6">$C$13</f>
        <v>8</v>
      </c>
      <c r="H29" s="8">
        <f t="shared" si="6"/>
        <v>8</v>
      </c>
      <c r="I29" s="8">
        <f t="shared" si="6"/>
        <v>8</v>
      </c>
      <c r="J29" s="8">
        <f t="shared" si="6"/>
        <v>8</v>
      </c>
      <c r="K29" s="8">
        <f t="shared" si="6"/>
        <v>8</v>
      </c>
      <c r="L29" s="8">
        <f t="shared" si="6"/>
        <v>8</v>
      </c>
      <c r="M29" s="8">
        <f t="shared" si="6"/>
        <v>8</v>
      </c>
      <c r="N29" s="8">
        <f t="shared" si="6"/>
        <v>8</v>
      </c>
      <c r="O29" s="8">
        <f t="shared" si="6"/>
        <v>8</v>
      </c>
      <c r="P29" s="8">
        <f t="shared" si="6"/>
        <v>8</v>
      </c>
      <c r="Q29" s="8">
        <f t="shared" si="6"/>
        <v>8</v>
      </c>
      <c r="R29" s="8">
        <f t="shared" si="6"/>
        <v>8</v>
      </c>
    </row>
    <row r="30" spans="2:18" x14ac:dyDescent="0.35">
      <c r="C30" s="16">
        <v>6</v>
      </c>
      <c r="D30" s="17">
        <v>0.05</v>
      </c>
      <c r="E30" s="18"/>
      <c r="F30" t="s">
        <v>14</v>
      </c>
      <c r="G30">
        <f t="shared" ref="G30:R30" si="7">$C$15</f>
        <v>95</v>
      </c>
      <c r="H30">
        <f t="shared" si="7"/>
        <v>95</v>
      </c>
      <c r="I30">
        <f t="shared" si="7"/>
        <v>95</v>
      </c>
      <c r="J30">
        <f t="shared" si="7"/>
        <v>95</v>
      </c>
      <c r="K30">
        <f t="shared" si="7"/>
        <v>95</v>
      </c>
      <c r="L30">
        <f t="shared" si="7"/>
        <v>95</v>
      </c>
      <c r="M30">
        <f t="shared" si="7"/>
        <v>95</v>
      </c>
      <c r="N30">
        <f t="shared" si="7"/>
        <v>95</v>
      </c>
      <c r="O30">
        <f t="shared" si="7"/>
        <v>95</v>
      </c>
      <c r="P30">
        <f t="shared" si="7"/>
        <v>95</v>
      </c>
      <c r="Q30">
        <f t="shared" si="7"/>
        <v>95</v>
      </c>
      <c r="R30">
        <f t="shared" si="7"/>
        <v>95</v>
      </c>
    </row>
    <row r="31" spans="2:18" x14ac:dyDescent="0.35">
      <c r="C31" s="16">
        <v>6.5</v>
      </c>
      <c r="D31" s="17">
        <v>7.0000000000000007E-2</v>
      </c>
      <c r="E31" s="18"/>
    </row>
    <row r="32" spans="2:18" x14ac:dyDescent="0.35">
      <c r="C32" s="16">
        <v>7</v>
      </c>
      <c r="D32" s="17">
        <v>0.08</v>
      </c>
      <c r="E32" s="18"/>
      <c r="F32" t="s">
        <v>17</v>
      </c>
      <c r="G32" s="31">
        <f>IF(G20=0,0,IFERROR(G29-G20,""))</f>
        <v>0.43927350000000054</v>
      </c>
      <c r="H32" s="31">
        <f t="shared" ref="H32:R32" si="8">IF(H20=0,0,IFERROR(H29-H20,""))</f>
        <v>2.1232035000000007</v>
      </c>
      <c r="I32" s="31">
        <f t="shared" si="8"/>
        <v>3.0420859999999994</v>
      </c>
      <c r="J32" s="31">
        <f t="shared" si="8"/>
        <v>3.4766569999999994</v>
      </c>
      <c r="K32" s="31">
        <f t="shared" si="8"/>
        <v>4.5985514999999992</v>
      </c>
      <c r="L32" s="31">
        <f t="shared" si="8"/>
        <v>4.1483459999999983</v>
      </c>
      <c r="M32" s="31">
        <f t="shared" si="8"/>
        <v>5.3322425000000013</v>
      </c>
      <c r="N32" s="31">
        <f t="shared" si="8"/>
        <v>5.0170354999999986</v>
      </c>
      <c r="O32" s="31">
        <f t="shared" si="8"/>
        <v>2.5046614999999992</v>
      </c>
      <c r="P32" s="31">
        <f t="shared" si="8"/>
        <v>0.26816499999999976</v>
      </c>
      <c r="Q32" s="31">
        <f t="shared" si="8"/>
        <v>-0.10789600000000021</v>
      </c>
      <c r="R32" s="31">
        <f t="shared" si="8"/>
        <v>-1.1753025000000008</v>
      </c>
    </row>
    <row r="33" spans="1:18" x14ac:dyDescent="0.35">
      <c r="C33" s="16">
        <v>7.5</v>
      </c>
      <c r="D33" s="17">
        <v>0.09</v>
      </c>
      <c r="E33" s="18"/>
    </row>
    <row r="34" spans="1:18" x14ac:dyDescent="0.35">
      <c r="C34" s="16">
        <v>8</v>
      </c>
      <c r="D34" s="17">
        <v>0.1</v>
      </c>
      <c r="E34" s="18"/>
      <c r="F34" s="11" t="s">
        <v>60</v>
      </c>
      <c r="G34" s="14">
        <f>IFERROR(IF(G32&gt;0,G32*(G30/100)*$C$11/6,0),0)</f>
        <v>7650.680125000009</v>
      </c>
      <c r="H34" s="14">
        <f t="shared" ref="H34:R34" si="9">IFERROR(IF(H32&gt;0,H32*(H30/100)*$C$11/6,0),0)</f>
        <v>36979.127625000008</v>
      </c>
      <c r="I34" s="14">
        <f t="shared" si="9"/>
        <v>52982.997833333327</v>
      </c>
      <c r="J34" s="14">
        <f t="shared" si="9"/>
        <v>60551.776083333323</v>
      </c>
      <c r="K34" s="14">
        <f t="shared" si="9"/>
        <v>80091.438624999981</v>
      </c>
      <c r="L34" s="14">
        <f t="shared" si="9"/>
        <v>72250.359499999977</v>
      </c>
      <c r="M34" s="14">
        <f t="shared" si="9"/>
        <v>92869.890208333367</v>
      </c>
      <c r="N34" s="14">
        <f t="shared" si="9"/>
        <v>87380.034958333315</v>
      </c>
      <c r="O34" s="14">
        <f t="shared" si="9"/>
        <v>43622.854458333321</v>
      </c>
      <c r="P34" s="14">
        <f t="shared" si="9"/>
        <v>4670.5404166666622</v>
      </c>
      <c r="Q34" s="14">
        <f t="shared" si="9"/>
        <v>0</v>
      </c>
      <c r="R34" s="14">
        <f t="shared" si="9"/>
        <v>0</v>
      </c>
    </row>
    <row r="35" spans="1:18" x14ac:dyDescent="0.35">
      <c r="C35" s="16">
        <v>8.5</v>
      </c>
      <c r="D35" s="17">
        <v>0.105</v>
      </c>
      <c r="E35" s="18"/>
    </row>
    <row r="36" spans="1:18" x14ac:dyDescent="0.35">
      <c r="C36" s="16">
        <v>9</v>
      </c>
      <c r="D36" s="17">
        <v>0.11</v>
      </c>
    </row>
    <row r="37" spans="1:18" x14ac:dyDescent="0.35">
      <c r="C37" s="16">
        <v>9.5</v>
      </c>
      <c r="D37" s="17">
        <v>0.15</v>
      </c>
    </row>
    <row r="38" spans="1:18" x14ac:dyDescent="0.35">
      <c r="E38" s="1"/>
      <c r="F38" s="48" t="s">
        <v>62</v>
      </c>
      <c r="G38" s="48"/>
      <c r="H38" s="48"/>
      <c r="I38" s="48"/>
      <c r="J38" s="48"/>
      <c r="K38" s="48"/>
      <c r="L38" s="48"/>
      <c r="M38" s="48"/>
      <c r="N38" s="48"/>
      <c r="O38" s="48"/>
      <c r="P38" s="48"/>
      <c r="Q38" s="48"/>
      <c r="R38" s="48"/>
    </row>
    <row r="39" spans="1:18" x14ac:dyDescent="0.35">
      <c r="B39" s="10" t="s">
        <v>56</v>
      </c>
      <c r="C39" s="19" t="s">
        <v>18</v>
      </c>
      <c r="D39" s="15" t="s">
        <v>19</v>
      </c>
      <c r="E39" s="18"/>
      <c r="F39" s="49" t="s">
        <v>61</v>
      </c>
      <c r="G39" s="49"/>
      <c r="H39" s="49"/>
      <c r="I39" s="49"/>
      <c r="J39" s="49"/>
      <c r="K39" s="49"/>
      <c r="L39" s="49"/>
      <c r="M39" s="49"/>
      <c r="N39" s="49"/>
      <c r="O39" s="49"/>
      <c r="P39" s="49"/>
      <c r="Q39" s="49"/>
      <c r="R39" s="49"/>
    </row>
    <row r="40" spans="1:18" x14ac:dyDescent="0.35">
      <c r="C40" s="16">
        <v>4</v>
      </c>
      <c r="D40" s="17">
        <v>0</v>
      </c>
      <c r="E40" s="18"/>
    </row>
    <row r="41" spans="1:18" x14ac:dyDescent="0.35">
      <c r="C41" s="16">
        <v>4.5</v>
      </c>
      <c r="D41" s="41">
        <v>2.5000000000000001E-3</v>
      </c>
      <c r="E41" s="18"/>
      <c r="F41" t="s">
        <v>4</v>
      </c>
      <c r="G41" s="5">
        <f>IFERROR(G$34,0)</f>
        <v>7650.680125000009</v>
      </c>
    </row>
    <row r="42" spans="1:18" x14ac:dyDescent="0.35">
      <c r="C42" s="16">
        <v>5</v>
      </c>
      <c r="D42" s="17">
        <v>5.0000000000000001E-3</v>
      </c>
      <c r="E42" s="18"/>
      <c r="F42" t="s">
        <v>21</v>
      </c>
      <c r="G42" s="5">
        <f>IFERROR(H$34,0)</f>
        <v>36979.127625000008</v>
      </c>
    </row>
    <row r="43" spans="1:18" x14ac:dyDescent="0.35">
      <c r="C43" s="16">
        <v>5.5</v>
      </c>
      <c r="D43" s="17">
        <v>0.1</v>
      </c>
      <c r="E43" s="18"/>
      <c r="F43" t="s">
        <v>22</v>
      </c>
      <c r="G43" s="5">
        <f>IFERROR(I$34,0)</f>
        <v>52982.997833333327</v>
      </c>
    </row>
    <row r="44" spans="1:18" x14ac:dyDescent="0.35">
      <c r="C44" s="16">
        <v>6</v>
      </c>
      <c r="D44" s="17">
        <v>0.31</v>
      </c>
      <c r="E44" s="18"/>
      <c r="F44" t="s">
        <v>23</v>
      </c>
      <c r="G44" s="5">
        <f>IFERROR(J$34,0)</f>
        <v>60551.776083333323</v>
      </c>
    </row>
    <row r="45" spans="1:18" x14ac:dyDescent="0.35">
      <c r="C45" s="16">
        <v>6.5</v>
      </c>
      <c r="D45" s="17">
        <v>0.65</v>
      </c>
      <c r="E45" s="18"/>
      <c r="F45" t="s">
        <v>24</v>
      </c>
      <c r="G45" s="5">
        <f>IFERROR(K$34,0)</f>
        <v>80091.438624999981</v>
      </c>
    </row>
    <row r="46" spans="1:18" x14ac:dyDescent="0.35">
      <c r="C46" s="16">
        <v>7</v>
      </c>
      <c r="D46" s="17">
        <v>1.107</v>
      </c>
      <c r="E46" s="18"/>
      <c r="F46" t="s">
        <v>25</v>
      </c>
      <c r="G46" s="5">
        <f>IFERROR(L$34,0)</f>
        <v>72250.359499999977</v>
      </c>
    </row>
    <row r="47" spans="1:18" x14ac:dyDescent="0.35">
      <c r="A47" s="21">
        <f ca="1">TODAY()</f>
        <v>46232</v>
      </c>
      <c r="C47" s="16">
        <v>7.5</v>
      </c>
      <c r="D47" s="17">
        <v>1.413</v>
      </c>
      <c r="F47" t="s">
        <v>26</v>
      </c>
      <c r="G47" s="5">
        <f>IFERROR(M$34,0)</f>
        <v>92869.890208333367</v>
      </c>
    </row>
    <row r="48" spans="1:18" x14ac:dyDescent="0.35">
      <c r="C48" s="16">
        <v>8</v>
      </c>
      <c r="D48" s="17">
        <v>1.8129999999999999</v>
      </c>
      <c r="F48" t="s">
        <v>27</v>
      </c>
      <c r="G48" s="5">
        <f>IFERROR(N$34,0)</f>
        <v>87380.034958333315</v>
      </c>
    </row>
    <row r="49" spans="6:7" x14ac:dyDescent="0.35">
      <c r="F49" t="s">
        <v>28</v>
      </c>
      <c r="G49" s="5">
        <f>IFERROR(O$34,0)</f>
        <v>43622.854458333321</v>
      </c>
    </row>
    <row r="50" spans="6:7" x14ac:dyDescent="0.35">
      <c r="F50" t="s">
        <v>29</v>
      </c>
      <c r="G50" s="5">
        <f>IFERROR(P$34,0)</f>
        <v>4670.5404166666622</v>
      </c>
    </row>
    <row r="51" spans="6:7" x14ac:dyDescent="0.35">
      <c r="F51" t="s">
        <v>30</v>
      </c>
      <c r="G51" s="5">
        <f>IFERROR(Q$34,0)</f>
        <v>0</v>
      </c>
    </row>
    <row r="52" spans="6:7" x14ac:dyDescent="0.35">
      <c r="F52" t="s">
        <v>31</v>
      </c>
      <c r="G52" s="5">
        <f>IFERROR(R$34,0)</f>
        <v>0</v>
      </c>
    </row>
    <row r="54" spans="6:7" x14ac:dyDescent="0.35">
      <c r="F54" s="11" t="s">
        <v>20</v>
      </c>
      <c r="G54" s="14">
        <f>SUM(G41:G52)</f>
        <v>539049.69983333326</v>
      </c>
    </row>
    <row r="55" spans="6:7" x14ac:dyDescent="0.35">
      <c r="F55" s="11"/>
      <c r="G55" s="11"/>
    </row>
    <row r="56" spans="6:7" x14ac:dyDescent="0.35">
      <c r="F56" s="11" t="s">
        <v>45</v>
      </c>
      <c r="G56" s="20">
        <f>C22</f>
        <v>108191</v>
      </c>
    </row>
    <row r="57" spans="6:7" x14ac:dyDescent="0.35">
      <c r="F57" s="11" t="s">
        <v>46</v>
      </c>
      <c r="G57" s="13">
        <f>G54-G56</f>
        <v>430858.69983333326</v>
      </c>
    </row>
    <row r="66" customFormat="1" x14ac:dyDescent="0.35"/>
    <row r="67" customFormat="1" x14ac:dyDescent="0.35"/>
    <row r="68" customFormat="1" x14ac:dyDescent="0.35"/>
    <row r="69" customFormat="1" x14ac:dyDescent="0.35"/>
    <row r="70" customFormat="1" x14ac:dyDescent="0.35"/>
    <row r="71" customFormat="1" x14ac:dyDescent="0.35"/>
  </sheetData>
  <protectedRanges>
    <protectedRange sqref="G41:G52" name="Range4"/>
    <protectedRange sqref="C13 C15 C17" name="Range2"/>
    <protectedRange sqref="C6:C8" name="Range1"/>
    <protectedRange sqref="S5:S9 G12:R13 G17:R19" name="Range3"/>
    <protectedRange sqref="G6:R10" name="Range3_3"/>
  </protectedRanges>
  <mergeCells count="8">
    <mergeCell ref="F38:R38"/>
    <mergeCell ref="F39:R39"/>
    <mergeCell ref="B1:E1"/>
    <mergeCell ref="B2:D2"/>
    <mergeCell ref="F2:R2"/>
    <mergeCell ref="F3:R3"/>
    <mergeCell ref="F26:R26"/>
    <mergeCell ref="F27:R27"/>
  </mergeCells>
  <hyperlinks>
    <hyperlink ref="T5" r:id="rId1" xr:uid="{00000000-0004-0000-0800-000000000000}"/>
    <hyperlink ref="T7" r:id="rId2" xr:uid="{00000000-0004-0000-0800-000001000000}"/>
    <hyperlink ref="T9" r:id="rId3" xr:uid="{00000000-0004-0000-0800-000002000000}"/>
    <hyperlink ref="T8" r:id="rId4" xr:uid="{00000000-0004-0000-0800-000003000000}"/>
    <hyperlink ref="F8" r:id="rId5" xr:uid="{00000000-0004-0000-0800-000004000000}"/>
    <hyperlink ref="F6" r:id="rId6" xr:uid="{00000000-0004-0000-0800-000005000000}"/>
    <hyperlink ref="F9" r:id="rId7" xr:uid="{00000000-0004-0000-0800-000006000000}"/>
    <hyperlink ref="F10" r:id="rId8" xr:uid="{00000000-0004-0000-0800-000007000000}"/>
  </hyperlinks>
  <pageMargins left="0.7" right="0.7" top="0.75" bottom="0.75" header="0.3" footer="0.3"/>
  <drawing r:id="rId9"/>
  <legacyDrawing r:id="rId10"/>
  <mc:AlternateContent xmlns:mc="http://schemas.openxmlformats.org/markup-compatibility/2006">
    <mc:Choice Requires="x14">
      <controls>
        <mc:AlternateContent xmlns:mc="http://schemas.openxmlformats.org/markup-compatibility/2006">
          <mc:Choice Requires="x14">
            <control shapeId="89089" r:id="rId11" name="Button 1">
              <controlPr defaultSize="0" print="0" autoFill="0" autoPict="0" macro="[0]!Print2018">
                <anchor moveWithCells="1" sizeWithCells="1">
                  <from>
                    <xdr:col>10</xdr:col>
                    <xdr:colOff>476250</xdr:colOff>
                    <xdr:row>54</xdr:row>
                    <xdr:rowOff>184150</xdr:rowOff>
                  </from>
                  <to>
                    <xdr:col>11</xdr:col>
                    <xdr:colOff>774700</xdr:colOff>
                    <xdr:row>57</xdr:row>
                    <xdr:rowOff>69850</xdr:rowOff>
                  </to>
                </anchor>
              </controlPr>
            </control>
          </mc:Choice>
        </mc:AlternateContent>
        <mc:AlternateContent xmlns:mc="http://schemas.openxmlformats.org/markup-compatibility/2006">
          <mc:Choice Requires="x14">
            <control shapeId="89090" r:id="rId12" name="Button 2">
              <controlPr defaultSize="0" print="0" autoFill="0" autoPict="0" macro="[0]!Goto2018">
                <anchor moveWithCells="1" sizeWithCells="1">
                  <from>
                    <xdr:col>8</xdr:col>
                    <xdr:colOff>603250</xdr:colOff>
                    <xdr:row>55</xdr:row>
                    <xdr:rowOff>12700</xdr:rowOff>
                  </from>
                  <to>
                    <xdr:col>10</xdr:col>
                    <xdr:colOff>50800</xdr:colOff>
                    <xdr:row>57</xdr:row>
                    <xdr:rowOff>88900</xdr:rowOff>
                  </to>
                </anchor>
              </controlPr>
            </control>
          </mc:Choice>
        </mc:AlternateContent>
      </controls>
    </mc:Choice>
  </mc:AlternateContent>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22"/>
  <dimension ref="A1:V71"/>
  <sheetViews>
    <sheetView workbookViewId="0">
      <selection activeCell="B6" sqref="B6:B8"/>
    </sheetView>
  </sheetViews>
  <sheetFormatPr defaultRowHeight="14.5" x14ac:dyDescent="0.35"/>
  <cols>
    <col min="1" max="1" width="9.7265625" bestFit="1" customWidth="1"/>
    <col min="2" max="2" width="45.81640625" bestFit="1" customWidth="1"/>
    <col min="3" max="3" width="17.453125" customWidth="1"/>
    <col min="5" max="5" width="9.1796875" customWidth="1"/>
    <col min="6" max="6" width="54.453125" customWidth="1"/>
    <col min="7" max="7" width="14.54296875" customWidth="1"/>
    <col min="8" max="18" width="12.7265625" customWidth="1"/>
    <col min="19" max="19" width="5.1796875" customWidth="1"/>
    <col min="20" max="20" width="0" hidden="1" customWidth="1"/>
  </cols>
  <sheetData>
    <row r="1" spans="2:22" x14ac:dyDescent="0.35">
      <c r="B1" s="50" t="s">
        <v>43</v>
      </c>
      <c r="C1" s="45"/>
      <c r="D1" s="45"/>
      <c r="E1" s="45"/>
    </row>
    <row r="2" spans="2:22" x14ac:dyDescent="0.35">
      <c r="B2" s="51" t="s">
        <v>0</v>
      </c>
      <c r="C2" s="51"/>
      <c r="D2" s="51"/>
      <c r="E2" s="1"/>
      <c r="F2" s="48"/>
      <c r="G2" s="48"/>
      <c r="H2" s="48"/>
      <c r="I2" s="48"/>
      <c r="J2" s="48"/>
      <c r="K2" s="48"/>
      <c r="L2" s="48"/>
      <c r="M2" s="48"/>
      <c r="N2" s="48"/>
      <c r="O2" s="48"/>
      <c r="P2" s="48"/>
      <c r="Q2" s="48"/>
      <c r="R2" s="48"/>
    </row>
    <row r="3" spans="2:22" x14ac:dyDescent="0.35">
      <c r="B3" t="s">
        <v>1</v>
      </c>
      <c r="C3" s="2">
        <v>100</v>
      </c>
      <c r="F3" s="49" t="s">
        <v>2</v>
      </c>
      <c r="G3" s="49"/>
      <c r="H3" s="49"/>
      <c r="I3" s="49"/>
      <c r="J3" s="49"/>
      <c r="K3" s="49"/>
      <c r="L3" s="49"/>
      <c r="M3" s="49"/>
      <c r="N3" s="49"/>
      <c r="O3" s="49"/>
      <c r="P3" s="49"/>
      <c r="Q3" s="49"/>
      <c r="R3" s="49"/>
    </row>
    <row r="4" spans="2:22" x14ac:dyDescent="0.35">
      <c r="F4" s="40">
        <v>2011</v>
      </c>
      <c r="G4" s="3" t="s">
        <v>4</v>
      </c>
      <c r="H4" s="3" t="s">
        <v>21</v>
      </c>
      <c r="I4" s="3" t="s">
        <v>22</v>
      </c>
      <c r="J4" s="3" t="s">
        <v>23</v>
      </c>
      <c r="K4" s="3" t="s">
        <v>24</v>
      </c>
      <c r="L4" s="3" t="s">
        <v>25</v>
      </c>
      <c r="M4" s="3" t="s">
        <v>26</v>
      </c>
      <c r="N4" s="3" t="s">
        <v>27</v>
      </c>
      <c r="O4" s="3" t="s">
        <v>28</v>
      </c>
      <c r="P4" s="3" t="s">
        <v>29</v>
      </c>
      <c r="Q4" s="3" t="s">
        <v>30</v>
      </c>
      <c r="R4" s="3" t="s">
        <v>31</v>
      </c>
      <c r="S4" s="1"/>
      <c r="T4" s="27" t="s">
        <v>37</v>
      </c>
      <c r="V4" s="1"/>
    </row>
    <row r="5" spans="2:22" x14ac:dyDescent="0.35">
      <c r="B5" t="s">
        <v>5</v>
      </c>
      <c r="F5" s="27" t="s">
        <v>37</v>
      </c>
      <c r="S5" s="22"/>
      <c r="T5" s="6" t="s">
        <v>7</v>
      </c>
    </row>
    <row r="6" spans="2:22" x14ac:dyDescent="0.35">
      <c r="B6">
        <v>2008</v>
      </c>
      <c r="C6" s="35">
        <v>10000000</v>
      </c>
      <c r="D6" t="s">
        <v>8</v>
      </c>
      <c r="F6" s="6" t="s">
        <v>47</v>
      </c>
      <c r="G6" s="30">
        <v>16.7</v>
      </c>
      <c r="H6" s="30">
        <v>19.100000000000001</v>
      </c>
      <c r="I6" s="30">
        <v>20.399999999999999</v>
      </c>
      <c r="J6" s="30">
        <v>19.600000000000001</v>
      </c>
      <c r="K6" s="30">
        <v>19.600000000000001</v>
      </c>
      <c r="L6" s="30">
        <v>21.1</v>
      </c>
      <c r="M6" s="30">
        <v>21.9</v>
      </c>
      <c r="N6" s="30">
        <v>22</v>
      </c>
      <c r="O6" s="30">
        <v>21.1</v>
      </c>
      <c r="P6" s="30">
        <v>19.899999999999999</v>
      </c>
      <c r="Q6" s="30">
        <v>20.399999999999999</v>
      </c>
      <c r="R6" s="30">
        <v>19.8</v>
      </c>
      <c r="S6" s="22"/>
    </row>
    <row r="7" spans="2:22" x14ac:dyDescent="0.35">
      <c r="B7">
        <v>2009</v>
      </c>
      <c r="C7" s="36">
        <v>10500000</v>
      </c>
      <c r="D7" t="s">
        <v>8</v>
      </c>
      <c r="F7" t="s">
        <v>9</v>
      </c>
      <c r="G7" s="5"/>
      <c r="H7" s="5"/>
      <c r="I7" s="5"/>
      <c r="J7" s="5"/>
      <c r="K7" s="5"/>
      <c r="L7" s="5"/>
      <c r="M7" s="5"/>
      <c r="N7" s="5"/>
      <c r="O7" s="5"/>
      <c r="P7" s="5"/>
      <c r="Q7" s="5"/>
      <c r="R7" s="5"/>
      <c r="S7" s="22"/>
      <c r="T7" s="6" t="s">
        <v>7</v>
      </c>
    </row>
    <row r="8" spans="2:22" x14ac:dyDescent="0.35">
      <c r="B8">
        <v>2010</v>
      </c>
      <c r="C8" s="36">
        <v>11000000</v>
      </c>
      <c r="D8" t="s">
        <v>8</v>
      </c>
      <c r="F8" s="6" t="s">
        <v>48</v>
      </c>
      <c r="G8" s="30">
        <v>4.9400000000000004</v>
      </c>
      <c r="H8" s="30">
        <v>5.65</v>
      </c>
      <c r="I8" s="30">
        <v>5.53</v>
      </c>
      <c r="J8" s="30">
        <v>6.36</v>
      </c>
      <c r="K8" s="30">
        <v>6.32</v>
      </c>
      <c r="L8" s="30">
        <v>6.38</v>
      </c>
      <c r="M8" s="30">
        <v>6.33</v>
      </c>
      <c r="N8" s="30">
        <v>6.88</v>
      </c>
      <c r="O8" s="30">
        <v>6.38</v>
      </c>
      <c r="P8" s="30">
        <v>5.73</v>
      </c>
      <c r="Q8" s="30">
        <v>5.83</v>
      </c>
      <c r="R8" s="30">
        <v>5.86</v>
      </c>
      <c r="S8" s="22"/>
      <c r="T8" s="26" t="s">
        <v>36</v>
      </c>
    </row>
    <row r="9" spans="2:22" x14ac:dyDescent="0.35">
      <c r="C9" s="7"/>
      <c r="F9" s="6" t="s">
        <v>49</v>
      </c>
      <c r="G9" s="30">
        <v>368.54</v>
      </c>
      <c r="H9" s="30">
        <v>358.59</v>
      </c>
      <c r="I9" s="30">
        <v>345.43</v>
      </c>
      <c r="J9" s="30">
        <v>335.87</v>
      </c>
      <c r="K9" s="30">
        <v>342.3</v>
      </c>
      <c r="L9" s="30">
        <v>347.45</v>
      </c>
      <c r="M9" s="30">
        <v>346.52</v>
      </c>
      <c r="N9" s="30">
        <v>349.6</v>
      </c>
      <c r="O9" s="30">
        <v>336.32</v>
      </c>
      <c r="P9" s="30">
        <v>301.45</v>
      </c>
      <c r="Q9" s="30">
        <v>292.21499999999997</v>
      </c>
      <c r="R9" s="30">
        <v>281.65499999999997</v>
      </c>
      <c r="S9" s="22"/>
      <c r="T9" s="6" t="s">
        <v>7</v>
      </c>
    </row>
    <row r="10" spans="2:22" x14ac:dyDescent="0.35">
      <c r="B10" t="s">
        <v>10</v>
      </c>
      <c r="C10" s="7">
        <f>MAX(C6:C8)</f>
        <v>11000000</v>
      </c>
      <c r="D10" t="s">
        <v>8</v>
      </c>
      <c r="F10" s="6" t="s">
        <v>50</v>
      </c>
      <c r="G10" s="30">
        <v>121</v>
      </c>
      <c r="H10" s="30">
        <v>129</v>
      </c>
      <c r="I10" s="30">
        <v>142</v>
      </c>
      <c r="J10" s="30">
        <v>161</v>
      </c>
      <c r="K10" s="30">
        <v>191</v>
      </c>
      <c r="L10" s="30">
        <v>185</v>
      </c>
      <c r="M10" s="30">
        <v>198</v>
      </c>
      <c r="N10" s="30">
        <v>196</v>
      </c>
      <c r="O10" s="30">
        <v>198</v>
      </c>
      <c r="P10" s="30">
        <v>204</v>
      </c>
      <c r="Q10" s="30">
        <v>193</v>
      </c>
      <c r="R10" s="30">
        <v>195</v>
      </c>
    </row>
    <row r="11" spans="2:22" x14ac:dyDescent="0.35">
      <c r="C11" s="7">
        <f>C10/100</f>
        <v>110000</v>
      </c>
      <c r="D11" t="s">
        <v>11</v>
      </c>
      <c r="F11" t="s">
        <v>3</v>
      </c>
      <c r="G11" s="5">
        <f t="shared" ref="G11:R11" si="0">IFERROR((G6),"")</f>
        <v>16.7</v>
      </c>
      <c r="H11" s="5">
        <f t="shared" si="0"/>
        <v>19.100000000000001</v>
      </c>
      <c r="I11" s="5">
        <f t="shared" si="0"/>
        <v>20.399999999999999</v>
      </c>
      <c r="J11" s="5">
        <f t="shared" si="0"/>
        <v>19.600000000000001</v>
      </c>
      <c r="K11" s="5">
        <f t="shared" si="0"/>
        <v>19.600000000000001</v>
      </c>
      <c r="L11" s="5">
        <f t="shared" si="0"/>
        <v>21.1</v>
      </c>
      <c r="M11" s="5">
        <f t="shared" si="0"/>
        <v>21.9</v>
      </c>
      <c r="N11" s="5">
        <f t="shared" si="0"/>
        <v>22</v>
      </c>
      <c r="O11" s="5">
        <f t="shared" si="0"/>
        <v>21.1</v>
      </c>
      <c r="P11" s="5">
        <f t="shared" si="0"/>
        <v>19.899999999999999</v>
      </c>
      <c r="Q11" s="5">
        <f t="shared" si="0"/>
        <v>20.399999999999999</v>
      </c>
      <c r="R11" s="5">
        <f t="shared" si="0"/>
        <v>19.8</v>
      </c>
    </row>
    <row r="12" spans="2:22" x14ac:dyDescent="0.35">
      <c r="G12" s="5"/>
      <c r="H12" s="5"/>
      <c r="I12" s="5"/>
      <c r="J12" s="5"/>
      <c r="K12" s="5"/>
      <c r="L12" s="5"/>
      <c r="M12" s="5"/>
      <c r="N12" s="5"/>
      <c r="O12" s="5"/>
      <c r="P12" s="5"/>
      <c r="Q12" s="5"/>
      <c r="R12" s="5"/>
    </row>
    <row r="13" spans="2:22" x14ac:dyDescent="0.35">
      <c r="B13" t="s">
        <v>12</v>
      </c>
      <c r="C13" s="37">
        <v>8</v>
      </c>
      <c r="D13" s="4" t="s">
        <v>6</v>
      </c>
      <c r="F13" t="s">
        <v>9</v>
      </c>
      <c r="G13" s="5"/>
      <c r="H13" s="5"/>
      <c r="I13" s="5"/>
      <c r="J13" s="5"/>
      <c r="K13" s="5"/>
      <c r="L13" s="5"/>
      <c r="M13" s="5"/>
      <c r="N13" s="5"/>
      <c r="O13" s="5"/>
      <c r="P13" s="5"/>
      <c r="Q13" s="5"/>
      <c r="R13" s="5"/>
    </row>
    <row r="14" spans="2:22" x14ac:dyDescent="0.35">
      <c r="E14" s="4"/>
      <c r="F14" t="s">
        <v>34</v>
      </c>
      <c r="G14" s="22">
        <f t="shared" ref="G14:R14" si="1">IFERROR((G8)*1.0728,"")</f>
        <v>5.2996319999999999</v>
      </c>
      <c r="H14" s="22">
        <f t="shared" si="1"/>
        <v>6.0613200000000003</v>
      </c>
      <c r="I14" s="22">
        <f t="shared" si="1"/>
        <v>5.9325840000000003</v>
      </c>
      <c r="J14" s="22">
        <f t="shared" si="1"/>
        <v>6.8230080000000006</v>
      </c>
      <c r="K14" s="22">
        <f t="shared" si="1"/>
        <v>6.7800960000000003</v>
      </c>
      <c r="L14" s="22">
        <f t="shared" si="1"/>
        <v>6.8444639999999994</v>
      </c>
      <c r="M14" s="22">
        <f t="shared" si="1"/>
        <v>6.7908239999999997</v>
      </c>
      <c r="N14" s="22">
        <f t="shared" si="1"/>
        <v>7.3808639999999999</v>
      </c>
      <c r="O14" s="22">
        <f t="shared" si="1"/>
        <v>6.8444639999999994</v>
      </c>
      <c r="P14" s="22">
        <f t="shared" si="1"/>
        <v>6.1471439999999999</v>
      </c>
      <c r="Q14" s="22">
        <f t="shared" si="1"/>
        <v>6.2544240000000002</v>
      </c>
      <c r="R14" s="22">
        <f t="shared" si="1"/>
        <v>6.2866080000000002</v>
      </c>
    </row>
    <row r="15" spans="2:22" x14ac:dyDescent="0.35">
      <c r="B15" t="s">
        <v>14</v>
      </c>
      <c r="C15" s="38">
        <v>95</v>
      </c>
      <c r="D15" s="4" t="s">
        <v>15</v>
      </c>
      <c r="F15" t="s">
        <v>33</v>
      </c>
      <c r="G15" s="22">
        <f t="shared" ref="G15:R15" si="2">IFERROR((G9)*0.00735,"")</f>
        <v>2.7087690000000002</v>
      </c>
      <c r="H15" s="22">
        <f t="shared" si="2"/>
        <v>2.6356364999999999</v>
      </c>
      <c r="I15" s="22">
        <f t="shared" si="2"/>
        <v>2.5389105000000001</v>
      </c>
      <c r="J15" s="22">
        <f t="shared" si="2"/>
        <v>2.4686444999999999</v>
      </c>
      <c r="K15" s="22">
        <f t="shared" si="2"/>
        <v>2.5159050000000001</v>
      </c>
      <c r="L15" s="22">
        <f t="shared" si="2"/>
        <v>2.5537574999999997</v>
      </c>
      <c r="M15" s="22">
        <f t="shared" si="2"/>
        <v>2.5469219999999999</v>
      </c>
      <c r="N15" s="22">
        <f t="shared" si="2"/>
        <v>2.5695600000000001</v>
      </c>
      <c r="O15" s="22">
        <f t="shared" si="2"/>
        <v>2.4719519999999999</v>
      </c>
      <c r="P15" s="22">
        <f t="shared" si="2"/>
        <v>2.2156574999999998</v>
      </c>
      <c r="Q15" s="22">
        <f t="shared" si="2"/>
        <v>2.1477802499999998</v>
      </c>
      <c r="R15" s="22">
        <f t="shared" si="2"/>
        <v>2.0701642499999999</v>
      </c>
    </row>
    <row r="16" spans="2:22" x14ac:dyDescent="0.35">
      <c r="E16" s="4"/>
      <c r="F16" t="s">
        <v>32</v>
      </c>
      <c r="G16" s="23">
        <f t="shared" ref="G16:R16" si="3">IFERROR((G10)*0.0137,"")</f>
        <v>1.6577</v>
      </c>
      <c r="H16" s="23">
        <f t="shared" si="3"/>
        <v>1.7673000000000001</v>
      </c>
      <c r="I16" s="23">
        <f t="shared" si="3"/>
        <v>1.9454</v>
      </c>
      <c r="J16" s="23">
        <f t="shared" si="3"/>
        <v>2.2057000000000002</v>
      </c>
      <c r="K16" s="23">
        <f t="shared" si="3"/>
        <v>2.6167000000000002</v>
      </c>
      <c r="L16" s="23">
        <f t="shared" si="3"/>
        <v>2.5345</v>
      </c>
      <c r="M16" s="23">
        <f t="shared" si="3"/>
        <v>2.7126000000000001</v>
      </c>
      <c r="N16" s="23">
        <f t="shared" si="3"/>
        <v>2.6852</v>
      </c>
      <c r="O16" s="23">
        <f t="shared" si="3"/>
        <v>2.7126000000000001</v>
      </c>
      <c r="P16" s="23">
        <f t="shared" si="3"/>
        <v>2.7948</v>
      </c>
      <c r="Q16" s="23">
        <f t="shared" si="3"/>
        <v>2.6440999999999999</v>
      </c>
      <c r="R16" s="23">
        <f t="shared" si="3"/>
        <v>2.6715</v>
      </c>
    </row>
    <row r="17" spans="2:18" x14ac:dyDescent="0.35">
      <c r="B17" t="s">
        <v>59</v>
      </c>
      <c r="C17" s="38">
        <v>0</v>
      </c>
      <c r="D17" s="4" t="s">
        <v>15</v>
      </c>
      <c r="G17" s="5"/>
      <c r="H17" s="5"/>
      <c r="I17" s="5"/>
      <c r="J17" s="5"/>
      <c r="K17" s="5"/>
      <c r="L17" s="5"/>
      <c r="M17" s="5"/>
      <c r="N17" s="5"/>
      <c r="O17" s="5"/>
      <c r="P17" s="5"/>
      <c r="Q17" s="5"/>
      <c r="R17" s="5"/>
    </row>
    <row r="18" spans="2:18" x14ac:dyDescent="0.35">
      <c r="B18" t="s">
        <v>57</v>
      </c>
      <c r="C18" s="9">
        <f>VLOOKUP(C$13,C26:D37,2)*((100-C17)/100)</f>
        <v>0.1</v>
      </c>
      <c r="D18" s="4" t="s">
        <v>6</v>
      </c>
      <c r="F18" t="s">
        <v>35</v>
      </c>
      <c r="G18" s="23">
        <f t="shared" ref="G18:R18" si="4">IFERROR(SUM(G14:G16),"")</f>
        <v>9.6661009999999994</v>
      </c>
      <c r="H18" s="23">
        <f t="shared" si="4"/>
        <v>10.464256500000001</v>
      </c>
      <c r="I18" s="23">
        <f t="shared" si="4"/>
        <v>10.4168945</v>
      </c>
      <c r="J18" s="23">
        <f t="shared" si="4"/>
        <v>11.497352500000002</v>
      </c>
      <c r="K18" s="23">
        <f t="shared" si="4"/>
        <v>11.912701</v>
      </c>
      <c r="L18" s="23">
        <f t="shared" si="4"/>
        <v>11.932721499999998</v>
      </c>
      <c r="M18" s="23">
        <f t="shared" si="4"/>
        <v>12.050345999999999</v>
      </c>
      <c r="N18" s="23">
        <f t="shared" si="4"/>
        <v>12.635624</v>
      </c>
      <c r="O18" s="23">
        <f t="shared" si="4"/>
        <v>12.029016</v>
      </c>
      <c r="P18" s="23">
        <f t="shared" si="4"/>
        <v>11.1576015</v>
      </c>
      <c r="Q18" s="23">
        <f t="shared" si="4"/>
        <v>11.04630425</v>
      </c>
      <c r="R18" s="23">
        <f t="shared" si="4"/>
        <v>11.028272250000001</v>
      </c>
    </row>
    <row r="19" spans="2:18" x14ac:dyDescent="0.35">
      <c r="B19" s="10" t="s">
        <v>58</v>
      </c>
      <c r="C19" s="9">
        <f>VLOOKUP(C$13,C40:D48,2)*((100-C17)/100)</f>
        <v>1.8129999999999999</v>
      </c>
      <c r="D19" s="4" t="s">
        <v>6</v>
      </c>
      <c r="G19" s="5"/>
      <c r="H19" s="5"/>
      <c r="I19" s="5"/>
      <c r="J19" s="5"/>
      <c r="K19" s="5"/>
      <c r="L19" s="5"/>
      <c r="M19" s="5"/>
      <c r="N19" s="5"/>
      <c r="O19" s="5"/>
      <c r="P19" s="5"/>
      <c r="Q19" s="5"/>
      <c r="R19" s="5"/>
    </row>
    <row r="20" spans="2:18" x14ac:dyDescent="0.35">
      <c r="F20" t="s">
        <v>13</v>
      </c>
      <c r="G20" s="8">
        <f t="shared" ref="G20:R20" si="5">IFERROR(G11-G18,"")</f>
        <v>7.0338989999999999</v>
      </c>
      <c r="H20" s="8">
        <f t="shared" si="5"/>
        <v>8.6357435000000002</v>
      </c>
      <c r="I20" s="8">
        <f t="shared" si="5"/>
        <v>9.9831054999999989</v>
      </c>
      <c r="J20" s="8">
        <f t="shared" si="5"/>
        <v>8.1026474999999998</v>
      </c>
      <c r="K20" s="8">
        <f t="shared" si="5"/>
        <v>7.6872990000000012</v>
      </c>
      <c r="L20" s="8">
        <f t="shared" si="5"/>
        <v>9.1672785000000037</v>
      </c>
      <c r="M20" s="8">
        <f t="shared" si="5"/>
        <v>9.8496539999999992</v>
      </c>
      <c r="N20" s="8">
        <f t="shared" si="5"/>
        <v>9.364376</v>
      </c>
      <c r="O20" s="8">
        <f t="shared" si="5"/>
        <v>9.070984000000001</v>
      </c>
      <c r="P20" s="8">
        <f t="shared" si="5"/>
        <v>8.7423984999999984</v>
      </c>
      <c r="Q20" s="8">
        <f t="shared" si="5"/>
        <v>9.3536957499999982</v>
      </c>
      <c r="R20" s="8">
        <f t="shared" si="5"/>
        <v>8.7717277500000002</v>
      </c>
    </row>
    <row r="21" spans="2:18" x14ac:dyDescent="0.35">
      <c r="B21" s="11" t="s">
        <v>16</v>
      </c>
      <c r="C21" s="12">
        <f>IF(C10&lt;5000001,C11*(C15/100)*C18,50000*(C15/100)*C18+(C11-50000)*(C15/100)*C19)</f>
        <v>108091</v>
      </c>
      <c r="D21" s="4"/>
    </row>
    <row r="22" spans="2:18" x14ac:dyDescent="0.35">
      <c r="B22" s="11" t="s">
        <v>44</v>
      </c>
      <c r="C22" s="13">
        <f>C3+C21</f>
        <v>108191</v>
      </c>
    </row>
    <row r="25" spans="2:18" x14ac:dyDescent="0.35">
      <c r="B25" t="s">
        <v>55</v>
      </c>
      <c r="C25" s="15" t="s">
        <v>18</v>
      </c>
      <c r="D25" s="15" t="s">
        <v>19</v>
      </c>
    </row>
    <row r="26" spans="2:18" x14ac:dyDescent="0.35">
      <c r="C26" s="16">
        <v>4</v>
      </c>
      <c r="D26" s="17">
        <v>0</v>
      </c>
      <c r="F26" s="48"/>
      <c r="G26" s="48"/>
      <c r="H26" s="48"/>
      <c r="I26" s="48"/>
      <c r="J26" s="48"/>
      <c r="K26" s="48"/>
      <c r="L26" s="48"/>
      <c r="M26" s="48"/>
      <c r="N26" s="48"/>
      <c r="O26" s="48"/>
      <c r="P26" s="48"/>
      <c r="Q26" s="48"/>
      <c r="R26" s="48"/>
    </row>
    <row r="27" spans="2:18" x14ac:dyDescent="0.35">
      <c r="C27" s="16">
        <v>4.5</v>
      </c>
      <c r="D27" s="41">
        <v>2.5000000000000001E-3</v>
      </c>
      <c r="E27" s="1"/>
      <c r="F27" s="49" t="s">
        <v>63</v>
      </c>
      <c r="G27" s="49"/>
      <c r="H27" s="49"/>
      <c r="I27" s="49"/>
      <c r="J27" s="49"/>
      <c r="K27" s="49"/>
      <c r="L27" s="49"/>
      <c r="M27" s="49"/>
      <c r="N27" s="49"/>
      <c r="O27" s="49"/>
      <c r="P27" s="49"/>
      <c r="Q27" s="49"/>
      <c r="R27" s="49"/>
    </row>
    <row r="28" spans="2:18" x14ac:dyDescent="0.35">
      <c r="C28" s="16">
        <v>5</v>
      </c>
      <c r="D28" s="17">
        <v>5.0000000000000001E-3</v>
      </c>
      <c r="E28" s="18"/>
    </row>
    <row r="29" spans="2:18" x14ac:dyDescent="0.35">
      <c r="C29" s="16">
        <v>5.5</v>
      </c>
      <c r="D29" s="17">
        <v>0.03</v>
      </c>
      <c r="E29" s="18"/>
      <c r="F29" t="s">
        <v>12</v>
      </c>
      <c r="G29" s="8">
        <f t="shared" ref="G29:R29" si="6">$C$13</f>
        <v>8</v>
      </c>
      <c r="H29" s="8">
        <f t="shared" si="6"/>
        <v>8</v>
      </c>
      <c r="I29" s="8">
        <f t="shared" si="6"/>
        <v>8</v>
      </c>
      <c r="J29" s="8">
        <f t="shared" si="6"/>
        <v>8</v>
      </c>
      <c r="K29" s="8">
        <f t="shared" si="6"/>
        <v>8</v>
      </c>
      <c r="L29" s="8">
        <f t="shared" si="6"/>
        <v>8</v>
      </c>
      <c r="M29" s="8">
        <f t="shared" si="6"/>
        <v>8</v>
      </c>
      <c r="N29" s="8">
        <f t="shared" si="6"/>
        <v>8</v>
      </c>
      <c r="O29" s="8">
        <f t="shared" si="6"/>
        <v>8</v>
      </c>
      <c r="P29" s="8">
        <f t="shared" si="6"/>
        <v>8</v>
      </c>
      <c r="Q29" s="8">
        <f t="shared" si="6"/>
        <v>8</v>
      </c>
      <c r="R29" s="8">
        <f t="shared" si="6"/>
        <v>8</v>
      </c>
    </row>
    <row r="30" spans="2:18" x14ac:dyDescent="0.35">
      <c r="C30" s="16">
        <v>6</v>
      </c>
      <c r="D30" s="17">
        <v>0.05</v>
      </c>
      <c r="E30" s="18"/>
      <c r="F30" t="s">
        <v>14</v>
      </c>
      <c r="G30">
        <f t="shared" ref="G30:R30" si="7">$C$15</f>
        <v>95</v>
      </c>
      <c r="H30">
        <f t="shared" si="7"/>
        <v>95</v>
      </c>
      <c r="I30">
        <f t="shared" si="7"/>
        <v>95</v>
      </c>
      <c r="J30">
        <f t="shared" si="7"/>
        <v>95</v>
      </c>
      <c r="K30">
        <f t="shared" si="7"/>
        <v>95</v>
      </c>
      <c r="L30">
        <f t="shared" si="7"/>
        <v>95</v>
      </c>
      <c r="M30">
        <f t="shared" si="7"/>
        <v>95</v>
      </c>
      <c r="N30">
        <f t="shared" si="7"/>
        <v>95</v>
      </c>
      <c r="O30">
        <f t="shared" si="7"/>
        <v>95</v>
      </c>
      <c r="P30">
        <f t="shared" si="7"/>
        <v>95</v>
      </c>
      <c r="Q30">
        <f t="shared" si="7"/>
        <v>95</v>
      </c>
      <c r="R30">
        <f t="shared" si="7"/>
        <v>95</v>
      </c>
    </row>
    <row r="31" spans="2:18" x14ac:dyDescent="0.35">
      <c r="C31" s="16">
        <v>6.5</v>
      </c>
      <c r="D31" s="17">
        <v>7.0000000000000007E-2</v>
      </c>
      <c r="E31" s="18"/>
    </row>
    <row r="32" spans="2:18" x14ac:dyDescent="0.35">
      <c r="C32" s="16">
        <v>7</v>
      </c>
      <c r="D32" s="17">
        <v>0.08</v>
      </c>
      <c r="E32" s="18"/>
      <c r="F32" t="s">
        <v>17</v>
      </c>
      <c r="G32" s="31">
        <f>IF(G20=0,0,IFERROR(G29-G20,""))</f>
        <v>0.9661010000000001</v>
      </c>
      <c r="H32" s="31">
        <f t="shared" ref="H32:R32" si="8">IF(H20=0,0,IFERROR(H29-H20,""))</f>
        <v>-0.63574350000000024</v>
      </c>
      <c r="I32" s="31">
        <f t="shared" si="8"/>
        <v>-1.9831054999999989</v>
      </c>
      <c r="J32" s="31">
        <f t="shared" si="8"/>
        <v>-0.10264749999999978</v>
      </c>
      <c r="K32" s="31">
        <f t="shared" si="8"/>
        <v>0.31270099999999879</v>
      </c>
      <c r="L32" s="31">
        <f t="shared" si="8"/>
        <v>-1.1672785000000037</v>
      </c>
      <c r="M32" s="31">
        <f t="shared" si="8"/>
        <v>-1.8496539999999992</v>
      </c>
      <c r="N32" s="31">
        <f t="shared" si="8"/>
        <v>-1.364376</v>
      </c>
      <c r="O32" s="31">
        <f t="shared" si="8"/>
        <v>-1.070984000000001</v>
      </c>
      <c r="P32" s="31">
        <f t="shared" si="8"/>
        <v>-0.74239849999999841</v>
      </c>
      <c r="Q32" s="31">
        <f t="shared" si="8"/>
        <v>-1.3536957499999982</v>
      </c>
      <c r="R32" s="31">
        <f t="shared" si="8"/>
        <v>-0.77172775000000016</v>
      </c>
    </row>
    <row r="33" spans="1:18" x14ac:dyDescent="0.35">
      <c r="C33" s="16">
        <v>7.5</v>
      </c>
      <c r="D33" s="17">
        <v>0.09</v>
      </c>
      <c r="E33" s="18"/>
    </row>
    <row r="34" spans="1:18" x14ac:dyDescent="0.35">
      <c r="C34" s="16">
        <v>8</v>
      </c>
      <c r="D34" s="17">
        <v>0.1</v>
      </c>
      <c r="E34" s="18"/>
      <c r="F34" s="11" t="s">
        <v>60</v>
      </c>
      <c r="G34" s="14">
        <f>IFERROR(IF(G32&gt;0,G32*(G30/100)*$C$11/6,0),0)</f>
        <v>16826.259083333334</v>
      </c>
      <c r="H34" s="14">
        <f t="shared" ref="H34:R34" si="9">IFERROR(IF(H32&gt;0,H32*(H30/100)*$C$11/6,0),0)</f>
        <v>0</v>
      </c>
      <c r="I34" s="14">
        <f t="shared" si="9"/>
        <v>0</v>
      </c>
      <c r="J34" s="14">
        <f t="shared" si="9"/>
        <v>0</v>
      </c>
      <c r="K34" s="14">
        <f t="shared" si="9"/>
        <v>5446.2090833333123</v>
      </c>
      <c r="L34" s="14">
        <f t="shared" si="9"/>
        <v>0</v>
      </c>
      <c r="M34" s="14">
        <f t="shared" si="9"/>
        <v>0</v>
      </c>
      <c r="N34" s="14">
        <f t="shared" si="9"/>
        <v>0</v>
      </c>
      <c r="O34" s="14">
        <f t="shared" si="9"/>
        <v>0</v>
      </c>
      <c r="P34" s="14">
        <f t="shared" si="9"/>
        <v>0</v>
      </c>
      <c r="Q34" s="14">
        <f t="shared" si="9"/>
        <v>0</v>
      </c>
      <c r="R34" s="14">
        <f t="shared" si="9"/>
        <v>0</v>
      </c>
    </row>
    <row r="35" spans="1:18" x14ac:dyDescent="0.35">
      <c r="C35" s="16">
        <v>8.5</v>
      </c>
      <c r="D35" s="17">
        <v>0.105</v>
      </c>
      <c r="E35" s="18"/>
    </row>
    <row r="36" spans="1:18" x14ac:dyDescent="0.35">
      <c r="C36" s="16">
        <v>9</v>
      </c>
      <c r="D36" s="17">
        <v>0.11</v>
      </c>
    </row>
    <row r="37" spans="1:18" x14ac:dyDescent="0.35">
      <c r="C37" s="16">
        <v>9.5</v>
      </c>
      <c r="D37" s="17">
        <v>0.15</v>
      </c>
    </row>
    <row r="38" spans="1:18" x14ac:dyDescent="0.35">
      <c r="E38" s="1"/>
      <c r="F38" s="48" t="s">
        <v>62</v>
      </c>
      <c r="G38" s="48"/>
      <c r="H38" s="48"/>
      <c r="I38" s="48"/>
      <c r="J38" s="48"/>
      <c r="K38" s="48"/>
      <c r="L38" s="48"/>
      <c r="M38" s="48"/>
      <c r="N38" s="48"/>
      <c r="O38" s="48"/>
      <c r="P38" s="48"/>
      <c r="Q38" s="48"/>
      <c r="R38" s="48"/>
    </row>
    <row r="39" spans="1:18" x14ac:dyDescent="0.35">
      <c r="B39" s="10" t="s">
        <v>56</v>
      </c>
      <c r="C39" s="19" t="s">
        <v>18</v>
      </c>
      <c r="D39" s="15" t="s">
        <v>19</v>
      </c>
      <c r="E39" s="18"/>
      <c r="F39" s="49" t="s">
        <v>61</v>
      </c>
      <c r="G39" s="49"/>
      <c r="H39" s="49"/>
      <c r="I39" s="49"/>
      <c r="J39" s="49"/>
      <c r="K39" s="49"/>
      <c r="L39" s="49"/>
      <c r="M39" s="49"/>
      <c r="N39" s="49"/>
      <c r="O39" s="49"/>
      <c r="P39" s="49"/>
      <c r="Q39" s="49"/>
      <c r="R39" s="49"/>
    </row>
    <row r="40" spans="1:18" x14ac:dyDescent="0.35">
      <c r="C40" s="16">
        <v>4</v>
      </c>
      <c r="D40" s="17">
        <v>0</v>
      </c>
      <c r="E40" s="18"/>
    </row>
    <row r="41" spans="1:18" x14ac:dyDescent="0.35">
      <c r="C41" s="16">
        <v>4.5</v>
      </c>
      <c r="D41" s="41">
        <v>2.5000000000000001E-3</v>
      </c>
      <c r="E41" s="18"/>
      <c r="F41" t="s">
        <v>4</v>
      </c>
      <c r="G41" s="5">
        <f>IFERROR(G$34,0)</f>
        <v>16826.259083333334</v>
      </c>
    </row>
    <row r="42" spans="1:18" x14ac:dyDescent="0.35">
      <c r="C42" s="16">
        <v>5</v>
      </c>
      <c r="D42" s="17">
        <v>5.0000000000000001E-3</v>
      </c>
      <c r="E42" s="18"/>
      <c r="F42" t="s">
        <v>21</v>
      </c>
      <c r="G42" s="5">
        <f>IFERROR(H$34,0)</f>
        <v>0</v>
      </c>
    </row>
    <row r="43" spans="1:18" x14ac:dyDescent="0.35">
      <c r="C43" s="16">
        <v>5.5</v>
      </c>
      <c r="D43" s="17">
        <v>0.1</v>
      </c>
      <c r="E43" s="18"/>
      <c r="F43" t="s">
        <v>22</v>
      </c>
      <c r="G43" s="5">
        <f>IFERROR(I$34,0)</f>
        <v>0</v>
      </c>
    </row>
    <row r="44" spans="1:18" x14ac:dyDescent="0.35">
      <c r="C44" s="16">
        <v>6</v>
      </c>
      <c r="D44" s="17">
        <v>0.31</v>
      </c>
      <c r="E44" s="18"/>
      <c r="F44" t="s">
        <v>23</v>
      </c>
      <c r="G44" s="5">
        <f>IFERROR(J$34,0)</f>
        <v>0</v>
      </c>
    </row>
    <row r="45" spans="1:18" x14ac:dyDescent="0.35">
      <c r="C45" s="16">
        <v>6.5</v>
      </c>
      <c r="D45" s="17">
        <v>0.65</v>
      </c>
      <c r="E45" s="18"/>
      <c r="F45" t="s">
        <v>24</v>
      </c>
      <c r="G45" s="5">
        <f>IFERROR(K$34,0)</f>
        <v>5446.2090833333123</v>
      </c>
    </row>
    <row r="46" spans="1:18" x14ac:dyDescent="0.35">
      <c r="C46" s="16">
        <v>7</v>
      </c>
      <c r="D46" s="17">
        <v>1.107</v>
      </c>
      <c r="E46" s="18"/>
      <c r="F46" t="s">
        <v>25</v>
      </c>
      <c r="G46" s="5">
        <f>IFERROR(L$34,0)</f>
        <v>0</v>
      </c>
    </row>
    <row r="47" spans="1:18" x14ac:dyDescent="0.35">
      <c r="A47" s="21">
        <f ca="1">TODAY()</f>
        <v>46232</v>
      </c>
      <c r="C47" s="16">
        <v>7.5</v>
      </c>
      <c r="D47" s="17">
        <v>1.413</v>
      </c>
      <c r="F47" t="s">
        <v>26</v>
      </c>
      <c r="G47" s="5">
        <f>IFERROR(M$34,0)</f>
        <v>0</v>
      </c>
    </row>
    <row r="48" spans="1:18" x14ac:dyDescent="0.35">
      <c r="C48" s="16">
        <v>8</v>
      </c>
      <c r="D48" s="17">
        <v>1.8129999999999999</v>
      </c>
      <c r="F48" t="s">
        <v>27</v>
      </c>
      <c r="G48" s="5">
        <f>IFERROR(N$34,0)</f>
        <v>0</v>
      </c>
    </row>
    <row r="49" spans="6:7" x14ac:dyDescent="0.35">
      <c r="F49" t="s">
        <v>28</v>
      </c>
      <c r="G49" s="5">
        <f>IFERROR(O$34,0)</f>
        <v>0</v>
      </c>
    </row>
    <row r="50" spans="6:7" x14ac:dyDescent="0.35">
      <c r="F50" t="s">
        <v>29</v>
      </c>
      <c r="G50" s="5">
        <f>IFERROR(P$34,0)</f>
        <v>0</v>
      </c>
    </row>
    <row r="51" spans="6:7" x14ac:dyDescent="0.35">
      <c r="F51" t="s">
        <v>30</v>
      </c>
      <c r="G51" s="5">
        <f>IFERROR(Q$34,0)</f>
        <v>0</v>
      </c>
    </row>
    <row r="52" spans="6:7" x14ac:dyDescent="0.35">
      <c r="F52" t="s">
        <v>31</v>
      </c>
      <c r="G52" s="5">
        <f>IFERROR(R$34,0)</f>
        <v>0</v>
      </c>
    </row>
    <row r="54" spans="6:7" x14ac:dyDescent="0.35">
      <c r="F54" s="11" t="s">
        <v>20</v>
      </c>
      <c r="G54" s="14">
        <f>SUM(G41:G52)</f>
        <v>22272.468166666647</v>
      </c>
    </row>
    <row r="55" spans="6:7" x14ac:dyDescent="0.35">
      <c r="F55" s="11"/>
      <c r="G55" s="11"/>
    </row>
    <row r="56" spans="6:7" x14ac:dyDescent="0.35">
      <c r="F56" s="11" t="s">
        <v>45</v>
      </c>
      <c r="G56" s="20">
        <f>C22</f>
        <v>108191</v>
      </c>
    </row>
    <row r="57" spans="6:7" x14ac:dyDescent="0.35">
      <c r="F57" s="11" t="s">
        <v>46</v>
      </c>
      <c r="G57" s="13">
        <f>G54-G56</f>
        <v>-85918.531833333356</v>
      </c>
    </row>
    <row r="66" customFormat="1" x14ac:dyDescent="0.35"/>
    <row r="67" customFormat="1" x14ac:dyDescent="0.35"/>
    <row r="68" customFormat="1" x14ac:dyDescent="0.35"/>
    <row r="69" customFormat="1" x14ac:dyDescent="0.35"/>
    <row r="70" customFormat="1" x14ac:dyDescent="0.35"/>
    <row r="71" customFormat="1" x14ac:dyDescent="0.35"/>
  </sheetData>
  <protectedRanges>
    <protectedRange sqref="G41:G52" name="Range4"/>
    <protectedRange sqref="C13 C15 C17" name="Range2"/>
    <protectedRange sqref="C6:C8" name="Range1"/>
    <protectedRange sqref="S5:S9 G12:R13 G17:R19" name="Range3"/>
    <protectedRange sqref="G6:R10" name="Range3_1"/>
  </protectedRanges>
  <mergeCells count="8">
    <mergeCell ref="F38:R38"/>
    <mergeCell ref="F39:R39"/>
    <mergeCell ref="B1:E1"/>
    <mergeCell ref="B2:D2"/>
    <mergeCell ref="F2:R2"/>
    <mergeCell ref="F3:R3"/>
    <mergeCell ref="F26:R26"/>
    <mergeCell ref="F27:R27"/>
  </mergeCells>
  <hyperlinks>
    <hyperlink ref="T5" r:id="rId1" xr:uid="{00000000-0004-0000-0900-000000000000}"/>
    <hyperlink ref="T7" r:id="rId2" xr:uid="{00000000-0004-0000-0900-000001000000}"/>
    <hyperlink ref="T9" r:id="rId3" xr:uid="{00000000-0004-0000-0900-000002000000}"/>
    <hyperlink ref="T8" r:id="rId4" xr:uid="{00000000-0004-0000-0900-000003000000}"/>
    <hyperlink ref="F8" r:id="rId5" xr:uid="{00000000-0004-0000-0900-000004000000}"/>
    <hyperlink ref="F6" r:id="rId6" xr:uid="{00000000-0004-0000-0900-000005000000}"/>
    <hyperlink ref="F9" r:id="rId7" xr:uid="{00000000-0004-0000-0900-000006000000}"/>
    <hyperlink ref="F10" r:id="rId8" xr:uid="{00000000-0004-0000-0900-000007000000}"/>
  </hyperlinks>
  <pageMargins left="0.7" right="0.7" top="0.75" bottom="0.75" header="0.3" footer="0.3"/>
  <drawing r:id="rId9"/>
  <legacyDrawing r:id="rId10"/>
  <mc:AlternateContent xmlns:mc="http://schemas.openxmlformats.org/markup-compatibility/2006">
    <mc:Choice Requires="x14">
      <controls>
        <mc:AlternateContent xmlns:mc="http://schemas.openxmlformats.org/markup-compatibility/2006">
          <mc:Choice Requires="x14">
            <control shapeId="90113" r:id="rId11" name="Button 1">
              <controlPr defaultSize="0" print="0" autoFill="0" autoPict="0" macro="[0]!Print2018">
                <anchor moveWithCells="1" sizeWithCells="1">
                  <from>
                    <xdr:col>10</xdr:col>
                    <xdr:colOff>476250</xdr:colOff>
                    <xdr:row>54</xdr:row>
                    <xdr:rowOff>184150</xdr:rowOff>
                  </from>
                  <to>
                    <xdr:col>11</xdr:col>
                    <xdr:colOff>774700</xdr:colOff>
                    <xdr:row>57</xdr:row>
                    <xdr:rowOff>69850</xdr:rowOff>
                  </to>
                </anchor>
              </controlPr>
            </control>
          </mc:Choice>
        </mc:AlternateContent>
        <mc:AlternateContent xmlns:mc="http://schemas.openxmlformats.org/markup-compatibility/2006">
          <mc:Choice Requires="x14">
            <control shapeId="90114" r:id="rId12" name="Button 2">
              <controlPr defaultSize="0" print="0" autoFill="0" autoPict="0" macro="[0]!Goto2018">
                <anchor moveWithCells="1" sizeWithCells="1">
                  <from>
                    <xdr:col>8</xdr:col>
                    <xdr:colOff>603250</xdr:colOff>
                    <xdr:row>55</xdr:row>
                    <xdr:rowOff>12700</xdr:rowOff>
                  </from>
                  <to>
                    <xdr:col>10</xdr:col>
                    <xdr:colOff>50800</xdr:colOff>
                    <xdr:row>57</xdr:row>
                    <xdr:rowOff>88900</xdr:rowOff>
                  </to>
                </anchor>
              </controlPr>
            </control>
          </mc:Choice>
        </mc:AlternateContent>
      </controls>
    </mc:Choice>
  </mc:AlternateContent>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23"/>
  <dimension ref="A1:V71"/>
  <sheetViews>
    <sheetView workbookViewId="0">
      <selection activeCell="B6" sqref="B6:B8"/>
    </sheetView>
  </sheetViews>
  <sheetFormatPr defaultRowHeight="14.5" x14ac:dyDescent="0.35"/>
  <cols>
    <col min="1" max="1" width="9.7265625" bestFit="1" customWidth="1"/>
    <col min="2" max="2" width="45.81640625" bestFit="1" customWidth="1"/>
    <col min="3" max="3" width="17.453125" customWidth="1"/>
    <col min="5" max="5" width="9.1796875" customWidth="1"/>
    <col min="6" max="6" width="54.453125" customWidth="1"/>
    <col min="7" max="7" width="14.54296875" customWidth="1"/>
    <col min="8" max="18" width="12.7265625" customWidth="1"/>
    <col min="19" max="19" width="5.1796875" customWidth="1"/>
    <col min="20" max="20" width="0" hidden="1" customWidth="1"/>
  </cols>
  <sheetData>
    <row r="1" spans="2:22" x14ac:dyDescent="0.35">
      <c r="B1" s="50" t="s">
        <v>43</v>
      </c>
      <c r="C1" s="45"/>
      <c r="D1" s="45"/>
      <c r="E1" s="45"/>
    </row>
    <row r="2" spans="2:22" x14ac:dyDescent="0.35">
      <c r="B2" s="51" t="s">
        <v>0</v>
      </c>
      <c r="C2" s="51"/>
      <c r="D2" s="51"/>
      <c r="E2" s="1"/>
      <c r="F2" s="48"/>
      <c r="G2" s="48"/>
      <c r="H2" s="48"/>
      <c r="I2" s="48"/>
      <c r="J2" s="48"/>
      <c r="K2" s="48"/>
      <c r="L2" s="48"/>
      <c r="M2" s="48"/>
      <c r="N2" s="48"/>
      <c r="O2" s="48"/>
      <c r="P2" s="48"/>
      <c r="Q2" s="48"/>
      <c r="R2" s="48"/>
    </row>
    <row r="3" spans="2:22" x14ac:dyDescent="0.35">
      <c r="B3" t="s">
        <v>1</v>
      </c>
      <c r="C3" s="2">
        <v>100</v>
      </c>
      <c r="F3" s="49" t="s">
        <v>2</v>
      </c>
      <c r="G3" s="49"/>
      <c r="H3" s="49"/>
      <c r="I3" s="49"/>
      <c r="J3" s="49"/>
      <c r="K3" s="49"/>
      <c r="L3" s="49"/>
      <c r="M3" s="49"/>
      <c r="N3" s="49"/>
      <c r="O3" s="49"/>
      <c r="P3" s="49"/>
      <c r="Q3" s="49"/>
      <c r="R3" s="49"/>
    </row>
    <row r="4" spans="2:22" x14ac:dyDescent="0.35">
      <c r="F4" s="40">
        <v>2009</v>
      </c>
      <c r="G4" s="3" t="s">
        <v>4</v>
      </c>
      <c r="H4" s="3" t="s">
        <v>21</v>
      </c>
      <c r="I4" s="3" t="s">
        <v>22</v>
      </c>
      <c r="J4" s="3" t="s">
        <v>23</v>
      </c>
      <c r="K4" s="3" t="s">
        <v>24</v>
      </c>
      <c r="L4" s="3" t="s">
        <v>25</v>
      </c>
      <c r="M4" s="3" t="s">
        <v>26</v>
      </c>
      <c r="N4" s="3" t="s">
        <v>27</v>
      </c>
      <c r="O4" s="3" t="s">
        <v>28</v>
      </c>
      <c r="P4" s="3" t="s">
        <v>29</v>
      </c>
      <c r="Q4" s="3" t="s">
        <v>30</v>
      </c>
      <c r="R4" s="3" t="s">
        <v>31</v>
      </c>
      <c r="S4" s="1"/>
      <c r="T4" s="27" t="s">
        <v>37</v>
      </c>
      <c r="V4" s="1"/>
    </row>
    <row r="5" spans="2:22" x14ac:dyDescent="0.35">
      <c r="B5" t="s">
        <v>5</v>
      </c>
      <c r="F5" s="27" t="s">
        <v>37</v>
      </c>
      <c r="S5" s="22"/>
      <c r="T5" s="6" t="s">
        <v>7</v>
      </c>
    </row>
    <row r="6" spans="2:22" x14ac:dyDescent="0.35">
      <c r="B6">
        <v>2006</v>
      </c>
      <c r="C6" s="35">
        <v>10000000</v>
      </c>
      <c r="D6" t="s">
        <v>8</v>
      </c>
      <c r="F6" s="6" t="s">
        <v>47</v>
      </c>
      <c r="G6" s="32">
        <v>16.100000000000001</v>
      </c>
      <c r="H6" s="32">
        <v>15.9</v>
      </c>
      <c r="I6" s="32">
        <v>14.8</v>
      </c>
      <c r="J6" s="32">
        <v>14.6</v>
      </c>
      <c r="K6" s="32">
        <v>15.1</v>
      </c>
      <c r="L6" s="32">
        <v>15.5</v>
      </c>
      <c r="M6" s="32">
        <v>16</v>
      </c>
      <c r="N6" s="32">
        <v>16.7</v>
      </c>
      <c r="O6" s="32">
        <v>17.7</v>
      </c>
      <c r="P6" s="32">
        <v>18.5</v>
      </c>
      <c r="Q6" s="32">
        <v>17.899999999999999</v>
      </c>
      <c r="R6" s="32">
        <v>16.7</v>
      </c>
      <c r="S6" s="22"/>
    </row>
    <row r="7" spans="2:22" x14ac:dyDescent="0.35">
      <c r="B7">
        <v>2007</v>
      </c>
      <c r="C7" s="36">
        <v>10500000</v>
      </c>
      <c r="D7" t="s">
        <v>8</v>
      </c>
      <c r="F7" t="s">
        <v>9</v>
      </c>
      <c r="G7" s="33"/>
      <c r="H7" s="33"/>
      <c r="I7" s="33"/>
      <c r="J7" s="33"/>
      <c r="K7" s="33"/>
      <c r="L7" s="33"/>
      <c r="M7" s="33"/>
      <c r="N7" s="33"/>
      <c r="O7" s="33"/>
      <c r="P7" s="33"/>
      <c r="Q7" s="33"/>
      <c r="R7" s="33"/>
      <c r="S7" s="22"/>
      <c r="T7" s="6" t="s">
        <v>7</v>
      </c>
    </row>
    <row r="8" spans="2:22" x14ac:dyDescent="0.35">
      <c r="B8">
        <v>2008</v>
      </c>
      <c r="C8" s="36">
        <v>11000000</v>
      </c>
      <c r="D8" t="s">
        <v>8</v>
      </c>
      <c r="F8" s="6" t="s">
        <v>48</v>
      </c>
      <c r="G8" s="32">
        <v>3.66</v>
      </c>
      <c r="H8" s="32">
        <v>3.55</v>
      </c>
      <c r="I8" s="32">
        <v>3.55</v>
      </c>
      <c r="J8" s="32">
        <v>3.41</v>
      </c>
      <c r="K8" s="32">
        <v>3.48</v>
      </c>
      <c r="L8" s="32">
        <v>3.41</v>
      </c>
      <c r="M8" s="32">
        <v>3.49</v>
      </c>
      <c r="N8" s="32">
        <v>3.65</v>
      </c>
      <c r="O8" s="32">
        <v>4.08</v>
      </c>
      <c r="P8" s="32">
        <v>4.32</v>
      </c>
      <c r="Q8" s="32">
        <v>4.55</v>
      </c>
      <c r="R8" s="32">
        <v>4.82</v>
      </c>
      <c r="S8" s="22"/>
      <c r="T8" s="26" t="s">
        <v>36</v>
      </c>
    </row>
    <row r="9" spans="2:22" x14ac:dyDescent="0.35">
      <c r="C9" s="7"/>
      <c r="F9" s="6" t="s">
        <v>49</v>
      </c>
      <c r="G9" s="34">
        <v>314.23</v>
      </c>
      <c r="H9" s="34">
        <v>295.79000000000002</v>
      </c>
      <c r="I9" s="34">
        <v>277.61</v>
      </c>
      <c r="J9" s="34">
        <v>291.20999999999998</v>
      </c>
      <c r="K9" s="34">
        <v>287.85000000000002</v>
      </c>
      <c r="L9" s="34">
        <v>305.77999999999997</v>
      </c>
      <c r="M9" s="34">
        <v>325.56</v>
      </c>
      <c r="N9" s="34">
        <v>331.76</v>
      </c>
      <c r="O9" s="34">
        <v>317.64999999999998</v>
      </c>
      <c r="P9" s="34">
        <v>321.92</v>
      </c>
      <c r="Q9" s="34">
        <v>341.78</v>
      </c>
      <c r="R9" s="34">
        <v>351.93</v>
      </c>
      <c r="S9" s="22"/>
      <c r="T9" s="6" t="s">
        <v>7</v>
      </c>
    </row>
    <row r="10" spans="2:22" x14ac:dyDescent="0.35">
      <c r="B10" t="s">
        <v>10</v>
      </c>
      <c r="C10" s="7">
        <f>MAX(C6:C8)</f>
        <v>11000000</v>
      </c>
      <c r="D10" t="s">
        <v>8</v>
      </c>
      <c r="F10" s="6" t="s">
        <v>50</v>
      </c>
      <c r="G10" s="32">
        <v>113</v>
      </c>
      <c r="H10" s="32">
        <v>111</v>
      </c>
      <c r="I10" s="32">
        <v>111</v>
      </c>
      <c r="J10" s="32">
        <v>113</v>
      </c>
      <c r="K10" s="32">
        <v>121</v>
      </c>
      <c r="L10" s="32">
        <v>119</v>
      </c>
      <c r="M10" s="32">
        <v>117</v>
      </c>
      <c r="N10" s="32">
        <v>116</v>
      </c>
      <c r="O10" s="32">
        <v>117</v>
      </c>
      <c r="P10" s="32">
        <v>118</v>
      </c>
      <c r="Q10" s="32">
        <v>117</v>
      </c>
      <c r="R10" s="32">
        <v>121</v>
      </c>
    </row>
    <row r="11" spans="2:22" x14ac:dyDescent="0.35">
      <c r="C11" s="7">
        <f>C10/100</f>
        <v>110000</v>
      </c>
      <c r="D11" t="s">
        <v>11</v>
      </c>
      <c r="F11" t="s">
        <v>3</v>
      </c>
      <c r="G11" s="5">
        <f t="shared" ref="G11:R11" si="0">IFERROR((G6),"")</f>
        <v>16.100000000000001</v>
      </c>
      <c r="H11" s="5">
        <f t="shared" si="0"/>
        <v>15.9</v>
      </c>
      <c r="I11" s="5">
        <f t="shared" si="0"/>
        <v>14.8</v>
      </c>
      <c r="J11" s="5">
        <f t="shared" si="0"/>
        <v>14.6</v>
      </c>
      <c r="K11" s="5">
        <f t="shared" si="0"/>
        <v>15.1</v>
      </c>
      <c r="L11" s="5">
        <f t="shared" si="0"/>
        <v>15.5</v>
      </c>
      <c r="M11" s="5">
        <f t="shared" si="0"/>
        <v>16</v>
      </c>
      <c r="N11" s="5">
        <f t="shared" si="0"/>
        <v>16.7</v>
      </c>
      <c r="O11" s="5">
        <f t="shared" si="0"/>
        <v>17.7</v>
      </c>
      <c r="P11" s="5">
        <f t="shared" si="0"/>
        <v>18.5</v>
      </c>
      <c r="Q11" s="5">
        <f t="shared" si="0"/>
        <v>17.899999999999999</v>
      </c>
      <c r="R11" s="5">
        <f t="shared" si="0"/>
        <v>16.7</v>
      </c>
    </row>
    <row r="12" spans="2:22" x14ac:dyDescent="0.35">
      <c r="G12" s="5"/>
      <c r="H12" s="5"/>
      <c r="I12" s="5"/>
      <c r="J12" s="5"/>
      <c r="K12" s="5"/>
      <c r="L12" s="5"/>
      <c r="M12" s="5"/>
      <c r="N12" s="5"/>
      <c r="O12" s="5"/>
      <c r="P12" s="5"/>
      <c r="Q12" s="5"/>
      <c r="R12" s="5"/>
    </row>
    <row r="13" spans="2:22" x14ac:dyDescent="0.35">
      <c r="B13" t="s">
        <v>12</v>
      </c>
      <c r="C13" s="37">
        <v>8</v>
      </c>
      <c r="D13" s="4" t="s">
        <v>6</v>
      </c>
      <c r="F13" t="s">
        <v>9</v>
      </c>
      <c r="G13" s="5"/>
      <c r="H13" s="5"/>
      <c r="I13" s="5"/>
      <c r="J13" s="5"/>
      <c r="K13" s="5"/>
      <c r="L13" s="5"/>
      <c r="M13" s="5"/>
      <c r="N13" s="5"/>
      <c r="O13" s="5"/>
      <c r="P13" s="5"/>
      <c r="Q13" s="5"/>
      <c r="R13" s="5"/>
    </row>
    <row r="14" spans="2:22" x14ac:dyDescent="0.35">
      <c r="E14" s="4"/>
      <c r="F14" t="s">
        <v>34</v>
      </c>
      <c r="G14" s="22">
        <f t="shared" ref="G14:R14" si="1">IFERROR((G8)*1.0728,"")</f>
        <v>3.9264480000000002</v>
      </c>
      <c r="H14" s="22">
        <f t="shared" si="1"/>
        <v>3.8084399999999996</v>
      </c>
      <c r="I14" s="22">
        <f t="shared" si="1"/>
        <v>3.8084399999999996</v>
      </c>
      <c r="J14" s="22">
        <f t="shared" si="1"/>
        <v>3.6582479999999999</v>
      </c>
      <c r="K14" s="22">
        <f t="shared" si="1"/>
        <v>3.7333439999999998</v>
      </c>
      <c r="L14" s="22">
        <f t="shared" si="1"/>
        <v>3.6582479999999999</v>
      </c>
      <c r="M14" s="22">
        <f t="shared" si="1"/>
        <v>3.7440720000000001</v>
      </c>
      <c r="N14" s="22">
        <f t="shared" si="1"/>
        <v>3.9157199999999999</v>
      </c>
      <c r="O14" s="22">
        <f t="shared" si="1"/>
        <v>4.3770239999999996</v>
      </c>
      <c r="P14" s="22">
        <f t="shared" si="1"/>
        <v>4.6344960000000004</v>
      </c>
      <c r="Q14" s="22">
        <f t="shared" si="1"/>
        <v>4.88124</v>
      </c>
      <c r="R14" s="22">
        <f t="shared" si="1"/>
        <v>5.1708959999999999</v>
      </c>
    </row>
    <row r="15" spans="2:22" x14ac:dyDescent="0.35">
      <c r="B15" t="s">
        <v>14</v>
      </c>
      <c r="C15" s="38">
        <v>95</v>
      </c>
      <c r="D15" s="4" t="s">
        <v>15</v>
      </c>
      <c r="F15" t="s">
        <v>33</v>
      </c>
      <c r="G15" s="22">
        <f t="shared" ref="G15:R15" si="2">IFERROR((G9)*0.00735,"")</f>
        <v>2.3095905000000001</v>
      </c>
      <c r="H15" s="22">
        <f t="shared" si="2"/>
        <v>2.1740565000000003</v>
      </c>
      <c r="I15" s="22">
        <f t="shared" si="2"/>
        <v>2.0404335000000002</v>
      </c>
      <c r="J15" s="22">
        <f t="shared" si="2"/>
        <v>2.1403934999999996</v>
      </c>
      <c r="K15" s="22">
        <f t="shared" si="2"/>
        <v>2.1156975</v>
      </c>
      <c r="L15" s="22">
        <f t="shared" si="2"/>
        <v>2.2474829999999999</v>
      </c>
      <c r="M15" s="22">
        <f t="shared" si="2"/>
        <v>2.3928660000000002</v>
      </c>
      <c r="N15" s="22">
        <f t="shared" si="2"/>
        <v>2.4384359999999998</v>
      </c>
      <c r="O15" s="22">
        <f t="shared" si="2"/>
        <v>2.3347274999999996</v>
      </c>
      <c r="P15" s="22">
        <f t="shared" si="2"/>
        <v>2.3661120000000002</v>
      </c>
      <c r="Q15" s="22">
        <f t="shared" si="2"/>
        <v>2.5120829999999996</v>
      </c>
      <c r="R15" s="22">
        <f t="shared" si="2"/>
        <v>2.5866854999999997</v>
      </c>
    </row>
    <row r="16" spans="2:22" x14ac:dyDescent="0.35">
      <c r="E16" s="4"/>
      <c r="F16" t="s">
        <v>32</v>
      </c>
      <c r="G16" s="23">
        <f t="shared" ref="G16:R16" si="3">IFERROR((G10)*0.0137,"")</f>
        <v>1.5481</v>
      </c>
      <c r="H16" s="23">
        <f t="shared" si="3"/>
        <v>1.5206999999999999</v>
      </c>
      <c r="I16" s="23">
        <f t="shared" si="3"/>
        <v>1.5206999999999999</v>
      </c>
      <c r="J16" s="23">
        <f t="shared" si="3"/>
        <v>1.5481</v>
      </c>
      <c r="K16" s="23">
        <f t="shared" si="3"/>
        <v>1.6577</v>
      </c>
      <c r="L16" s="23">
        <f t="shared" si="3"/>
        <v>1.6303000000000001</v>
      </c>
      <c r="M16" s="23">
        <f t="shared" si="3"/>
        <v>1.6029</v>
      </c>
      <c r="N16" s="23">
        <f t="shared" si="3"/>
        <v>1.5891999999999999</v>
      </c>
      <c r="O16" s="23">
        <f t="shared" si="3"/>
        <v>1.6029</v>
      </c>
      <c r="P16" s="23">
        <f t="shared" si="3"/>
        <v>1.6166</v>
      </c>
      <c r="Q16" s="23">
        <f t="shared" si="3"/>
        <v>1.6029</v>
      </c>
      <c r="R16" s="23">
        <f t="shared" si="3"/>
        <v>1.6577</v>
      </c>
    </row>
    <row r="17" spans="2:18" x14ac:dyDescent="0.35">
      <c r="B17" t="s">
        <v>59</v>
      </c>
      <c r="C17" s="38">
        <v>0</v>
      </c>
      <c r="D17" s="4" t="s">
        <v>15</v>
      </c>
      <c r="G17" s="5"/>
      <c r="H17" s="5"/>
      <c r="I17" s="5"/>
      <c r="J17" s="5"/>
      <c r="K17" s="5"/>
      <c r="L17" s="5"/>
      <c r="M17" s="5"/>
      <c r="N17" s="5"/>
      <c r="O17" s="5"/>
      <c r="P17" s="5"/>
      <c r="Q17" s="5"/>
      <c r="R17" s="5"/>
    </row>
    <row r="18" spans="2:18" x14ac:dyDescent="0.35">
      <c r="B18" t="s">
        <v>57</v>
      </c>
      <c r="C18" s="9">
        <f>VLOOKUP(C$13,C26:D37,2)*((100-C17)/100)</f>
        <v>0.1</v>
      </c>
      <c r="D18" s="4" t="s">
        <v>6</v>
      </c>
      <c r="F18" t="s">
        <v>35</v>
      </c>
      <c r="G18" s="23">
        <f t="shared" ref="G18:R18" si="4">IFERROR(SUM(G14:G16),"")</f>
        <v>7.7841385000000001</v>
      </c>
      <c r="H18" s="23">
        <f t="shared" si="4"/>
        <v>7.5031964999999996</v>
      </c>
      <c r="I18" s="23">
        <f t="shared" si="4"/>
        <v>7.3695734999999996</v>
      </c>
      <c r="J18" s="23">
        <f t="shared" si="4"/>
        <v>7.3467414999999994</v>
      </c>
      <c r="K18" s="23">
        <f t="shared" si="4"/>
        <v>7.5067415000000004</v>
      </c>
      <c r="L18" s="23">
        <f t="shared" si="4"/>
        <v>7.5360309999999995</v>
      </c>
      <c r="M18" s="23">
        <f t="shared" si="4"/>
        <v>7.7398380000000007</v>
      </c>
      <c r="N18" s="23">
        <f t="shared" si="4"/>
        <v>7.9433559999999996</v>
      </c>
      <c r="O18" s="23">
        <f t="shared" si="4"/>
        <v>8.3146515000000001</v>
      </c>
      <c r="P18" s="23">
        <f t="shared" si="4"/>
        <v>8.6172080000000015</v>
      </c>
      <c r="Q18" s="23">
        <f t="shared" si="4"/>
        <v>8.9962230000000005</v>
      </c>
      <c r="R18" s="23">
        <f t="shared" si="4"/>
        <v>9.415281499999999</v>
      </c>
    </row>
    <row r="19" spans="2:18" x14ac:dyDescent="0.35">
      <c r="B19" s="10" t="s">
        <v>58</v>
      </c>
      <c r="C19" s="9">
        <f>VLOOKUP(C$13,C40:D48,2)*((100-C17)/100)</f>
        <v>1.8129999999999999</v>
      </c>
      <c r="D19" s="4" t="s">
        <v>6</v>
      </c>
      <c r="G19" s="5"/>
      <c r="H19" s="5"/>
      <c r="I19" s="5"/>
      <c r="J19" s="5"/>
      <c r="K19" s="5"/>
      <c r="L19" s="5"/>
      <c r="M19" s="5"/>
      <c r="N19" s="5"/>
      <c r="O19" s="5"/>
      <c r="P19" s="5"/>
      <c r="Q19" s="5"/>
      <c r="R19" s="5"/>
    </row>
    <row r="20" spans="2:18" x14ac:dyDescent="0.35">
      <c r="F20" t="s">
        <v>13</v>
      </c>
      <c r="G20" s="8">
        <f t="shared" ref="G20:R20" si="5">IFERROR(G11-G18,"")</f>
        <v>8.3158615000000005</v>
      </c>
      <c r="H20" s="8">
        <f t="shared" si="5"/>
        <v>8.3968035000000008</v>
      </c>
      <c r="I20" s="8">
        <f t="shared" si="5"/>
        <v>7.4304265000000012</v>
      </c>
      <c r="J20" s="8">
        <f t="shared" si="5"/>
        <v>7.2532585000000003</v>
      </c>
      <c r="K20" s="8">
        <f t="shared" si="5"/>
        <v>7.5932584999999992</v>
      </c>
      <c r="L20" s="8">
        <f t="shared" si="5"/>
        <v>7.9639690000000005</v>
      </c>
      <c r="M20" s="8">
        <f t="shared" si="5"/>
        <v>8.2601619999999993</v>
      </c>
      <c r="N20" s="8">
        <f t="shared" si="5"/>
        <v>8.7566439999999997</v>
      </c>
      <c r="O20" s="8">
        <f t="shared" si="5"/>
        <v>9.3853484999999992</v>
      </c>
      <c r="P20" s="8">
        <f t="shared" si="5"/>
        <v>9.8827919999999985</v>
      </c>
      <c r="Q20" s="8">
        <f t="shared" si="5"/>
        <v>8.9037769999999981</v>
      </c>
      <c r="R20" s="8">
        <f t="shared" si="5"/>
        <v>7.2847185000000003</v>
      </c>
    </row>
    <row r="21" spans="2:18" x14ac:dyDescent="0.35">
      <c r="B21" s="11" t="s">
        <v>16</v>
      </c>
      <c r="C21" s="12">
        <f>IF(C10&lt;5000001,C11*(C15/100)*C18,50000*(C15/100)*C18+(C11-50000)*(C15/100)*C19)</f>
        <v>108091</v>
      </c>
      <c r="D21" s="4"/>
    </row>
    <row r="22" spans="2:18" x14ac:dyDescent="0.35">
      <c r="B22" s="11" t="s">
        <v>44</v>
      </c>
      <c r="C22" s="13">
        <f>C3+C21</f>
        <v>108191</v>
      </c>
    </row>
    <row r="25" spans="2:18" x14ac:dyDescent="0.35">
      <c r="B25" t="s">
        <v>55</v>
      </c>
      <c r="C25" s="15" t="s">
        <v>18</v>
      </c>
      <c r="D25" s="15" t="s">
        <v>19</v>
      </c>
    </row>
    <row r="26" spans="2:18" x14ac:dyDescent="0.35">
      <c r="C26" s="16">
        <v>4</v>
      </c>
      <c r="D26" s="17">
        <v>0</v>
      </c>
      <c r="F26" s="48"/>
      <c r="G26" s="48"/>
      <c r="H26" s="48"/>
      <c r="I26" s="48"/>
      <c r="J26" s="48"/>
      <c r="K26" s="48"/>
      <c r="L26" s="48"/>
      <c r="M26" s="48"/>
      <c r="N26" s="48"/>
      <c r="O26" s="48"/>
      <c r="P26" s="48"/>
      <c r="Q26" s="48"/>
      <c r="R26" s="48"/>
    </row>
    <row r="27" spans="2:18" x14ac:dyDescent="0.35">
      <c r="C27" s="16">
        <v>4.5</v>
      </c>
      <c r="D27" s="41">
        <v>2.5000000000000001E-3</v>
      </c>
      <c r="E27" s="1"/>
      <c r="F27" s="49" t="s">
        <v>63</v>
      </c>
      <c r="G27" s="49"/>
      <c r="H27" s="49"/>
      <c r="I27" s="49"/>
      <c r="J27" s="49"/>
      <c r="K27" s="49"/>
      <c r="L27" s="49"/>
      <c r="M27" s="49"/>
      <c r="N27" s="49"/>
      <c r="O27" s="49"/>
      <c r="P27" s="49"/>
      <c r="Q27" s="49"/>
      <c r="R27" s="49"/>
    </row>
    <row r="28" spans="2:18" x14ac:dyDescent="0.35">
      <c r="C28" s="16">
        <v>5</v>
      </c>
      <c r="D28" s="17">
        <v>5.0000000000000001E-3</v>
      </c>
      <c r="E28" s="18"/>
    </row>
    <row r="29" spans="2:18" x14ac:dyDescent="0.35">
      <c r="C29" s="16">
        <v>5.5</v>
      </c>
      <c r="D29" s="17">
        <v>0.03</v>
      </c>
      <c r="E29" s="18"/>
      <c r="F29" t="s">
        <v>12</v>
      </c>
      <c r="G29" s="8">
        <f t="shared" ref="G29:R29" si="6">$C$13</f>
        <v>8</v>
      </c>
      <c r="H29" s="8">
        <f t="shared" si="6"/>
        <v>8</v>
      </c>
      <c r="I29" s="8">
        <f t="shared" si="6"/>
        <v>8</v>
      </c>
      <c r="J29" s="8">
        <f t="shared" si="6"/>
        <v>8</v>
      </c>
      <c r="K29" s="8">
        <f t="shared" si="6"/>
        <v>8</v>
      </c>
      <c r="L29" s="8">
        <f t="shared" si="6"/>
        <v>8</v>
      </c>
      <c r="M29" s="8">
        <f t="shared" si="6"/>
        <v>8</v>
      </c>
      <c r="N29" s="8">
        <f t="shared" si="6"/>
        <v>8</v>
      </c>
      <c r="O29" s="8">
        <f t="shared" si="6"/>
        <v>8</v>
      </c>
      <c r="P29" s="8">
        <f t="shared" si="6"/>
        <v>8</v>
      </c>
      <c r="Q29" s="8">
        <f t="shared" si="6"/>
        <v>8</v>
      </c>
      <c r="R29" s="8">
        <f t="shared" si="6"/>
        <v>8</v>
      </c>
    </row>
    <row r="30" spans="2:18" x14ac:dyDescent="0.35">
      <c r="C30" s="16">
        <v>6</v>
      </c>
      <c r="D30" s="17">
        <v>0.05</v>
      </c>
      <c r="E30" s="18"/>
      <c r="F30" t="s">
        <v>14</v>
      </c>
      <c r="G30">
        <f t="shared" ref="G30:R30" si="7">$C$15</f>
        <v>95</v>
      </c>
      <c r="H30">
        <f t="shared" si="7"/>
        <v>95</v>
      </c>
      <c r="I30">
        <f t="shared" si="7"/>
        <v>95</v>
      </c>
      <c r="J30">
        <f t="shared" si="7"/>
        <v>95</v>
      </c>
      <c r="K30">
        <f t="shared" si="7"/>
        <v>95</v>
      </c>
      <c r="L30">
        <f t="shared" si="7"/>
        <v>95</v>
      </c>
      <c r="M30">
        <f t="shared" si="7"/>
        <v>95</v>
      </c>
      <c r="N30">
        <f t="shared" si="7"/>
        <v>95</v>
      </c>
      <c r="O30">
        <f t="shared" si="7"/>
        <v>95</v>
      </c>
      <c r="P30">
        <f t="shared" si="7"/>
        <v>95</v>
      </c>
      <c r="Q30">
        <f t="shared" si="7"/>
        <v>95</v>
      </c>
      <c r="R30">
        <f t="shared" si="7"/>
        <v>95</v>
      </c>
    </row>
    <row r="31" spans="2:18" x14ac:dyDescent="0.35">
      <c r="C31" s="16">
        <v>6.5</v>
      </c>
      <c r="D31" s="17">
        <v>7.0000000000000007E-2</v>
      </c>
      <c r="E31" s="18"/>
    </row>
    <row r="32" spans="2:18" x14ac:dyDescent="0.35">
      <c r="C32" s="16">
        <v>7</v>
      </c>
      <c r="D32" s="17">
        <v>0.08</v>
      </c>
      <c r="E32" s="18"/>
      <c r="F32" t="s">
        <v>17</v>
      </c>
      <c r="G32" s="31">
        <f>IF(G20=0,0,IFERROR(G29-G20,""))</f>
        <v>-0.31586150000000046</v>
      </c>
      <c r="H32" s="31">
        <f t="shared" ref="H32:R32" si="8">IF(H20=0,0,IFERROR(H29-H20,""))</f>
        <v>-0.39680350000000075</v>
      </c>
      <c r="I32" s="31">
        <f t="shared" si="8"/>
        <v>0.56957349999999884</v>
      </c>
      <c r="J32" s="31">
        <f t="shared" si="8"/>
        <v>0.74674149999999972</v>
      </c>
      <c r="K32" s="31">
        <f t="shared" si="8"/>
        <v>0.40674150000000076</v>
      </c>
      <c r="L32" s="31">
        <f t="shared" si="8"/>
        <v>3.603099999999948E-2</v>
      </c>
      <c r="M32" s="31">
        <f t="shared" si="8"/>
        <v>-0.26016199999999934</v>
      </c>
      <c r="N32" s="31">
        <f t="shared" si="8"/>
        <v>-0.75664399999999965</v>
      </c>
      <c r="O32" s="31">
        <f t="shared" si="8"/>
        <v>-1.3853484999999992</v>
      </c>
      <c r="P32" s="31">
        <f t="shared" si="8"/>
        <v>-1.8827919999999985</v>
      </c>
      <c r="Q32" s="31">
        <f t="shared" si="8"/>
        <v>-0.90377699999999805</v>
      </c>
      <c r="R32" s="31">
        <f t="shared" si="8"/>
        <v>0.71528149999999968</v>
      </c>
    </row>
    <row r="33" spans="1:18" x14ac:dyDescent="0.35">
      <c r="C33" s="16">
        <v>7.5</v>
      </c>
      <c r="D33" s="17">
        <v>0.09</v>
      </c>
      <c r="E33" s="18"/>
    </row>
    <row r="34" spans="1:18" x14ac:dyDescent="0.35">
      <c r="C34" s="16">
        <v>8</v>
      </c>
      <c r="D34" s="17">
        <v>0.1</v>
      </c>
      <c r="E34" s="18"/>
      <c r="F34" s="11" t="s">
        <v>60</v>
      </c>
      <c r="G34" s="14">
        <f>IFERROR(IF(G32&gt;0,G32*(G30/100)*$C$11/6,0),0)</f>
        <v>0</v>
      </c>
      <c r="H34" s="14">
        <f t="shared" ref="H34:R34" si="9">IFERROR(IF(H32&gt;0,H32*(H30/100)*$C$11/6,0),0)</f>
        <v>0</v>
      </c>
      <c r="I34" s="14">
        <f t="shared" si="9"/>
        <v>9920.0717916666454</v>
      </c>
      <c r="J34" s="14">
        <f t="shared" si="9"/>
        <v>13005.747791666661</v>
      </c>
      <c r="K34" s="14">
        <f t="shared" si="9"/>
        <v>7084.0811250000124</v>
      </c>
      <c r="L34" s="14">
        <f t="shared" si="9"/>
        <v>627.53991666665752</v>
      </c>
      <c r="M34" s="14">
        <f t="shared" si="9"/>
        <v>0</v>
      </c>
      <c r="N34" s="14">
        <f t="shared" si="9"/>
        <v>0</v>
      </c>
      <c r="O34" s="14">
        <f t="shared" si="9"/>
        <v>0</v>
      </c>
      <c r="P34" s="14">
        <f t="shared" si="9"/>
        <v>0</v>
      </c>
      <c r="Q34" s="14">
        <f t="shared" si="9"/>
        <v>0</v>
      </c>
      <c r="R34" s="14">
        <f t="shared" si="9"/>
        <v>12457.819458333326</v>
      </c>
    </row>
    <row r="35" spans="1:18" x14ac:dyDescent="0.35">
      <c r="C35" s="16">
        <v>8.5</v>
      </c>
      <c r="D35" s="17">
        <v>0.105</v>
      </c>
      <c r="E35" s="18"/>
    </row>
    <row r="36" spans="1:18" x14ac:dyDescent="0.35">
      <c r="C36" s="16">
        <v>9</v>
      </c>
      <c r="D36" s="17">
        <v>0.11</v>
      </c>
    </row>
    <row r="37" spans="1:18" x14ac:dyDescent="0.35">
      <c r="C37" s="16">
        <v>9.5</v>
      </c>
      <c r="D37" s="17">
        <v>0.15</v>
      </c>
    </row>
    <row r="38" spans="1:18" x14ac:dyDescent="0.35">
      <c r="E38" s="1"/>
      <c r="F38" s="48" t="s">
        <v>62</v>
      </c>
      <c r="G38" s="48"/>
      <c r="H38" s="48"/>
      <c r="I38" s="48"/>
      <c r="J38" s="48"/>
      <c r="K38" s="48"/>
      <c r="L38" s="48"/>
      <c r="M38" s="48"/>
      <c r="N38" s="48"/>
      <c r="O38" s="48"/>
      <c r="P38" s="48"/>
      <c r="Q38" s="48"/>
      <c r="R38" s="48"/>
    </row>
    <row r="39" spans="1:18" x14ac:dyDescent="0.35">
      <c r="B39" s="10" t="s">
        <v>56</v>
      </c>
      <c r="C39" s="19" t="s">
        <v>18</v>
      </c>
      <c r="D39" s="15" t="s">
        <v>19</v>
      </c>
      <c r="E39" s="18"/>
      <c r="F39" s="49" t="s">
        <v>61</v>
      </c>
      <c r="G39" s="49"/>
      <c r="H39" s="49"/>
      <c r="I39" s="49"/>
      <c r="J39" s="49"/>
      <c r="K39" s="49"/>
      <c r="L39" s="49"/>
      <c r="M39" s="49"/>
      <c r="N39" s="49"/>
      <c r="O39" s="49"/>
      <c r="P39" s="49"/>
      <c r="Q39" s="49"/>
      <c r="R39" s="49"/>
    </row>
    <row r="40" spans="1:18" x14ac:dyDescent="0.35">
      <c r="C40" s="16">
        <v>4</v>
      </c>
      <c r="D40" s="17">
        <v>0</v>
      </c>
      <c r="E40" s="18"/>
    </row>
    <row r="41" spans="1:18" x14ac:dyDescent="0.35">
      <c r="C41" s="16">
        <v>4.5</v>
      </c>
      <c r="D41" s="41">
        <v>2.5000000000000001E-3</v>
      </c>
      <c r="E41" s="18"/>
      <c r="F41" t="s">
        <v>4</v>
      </c>
      <c r="G41" s="5">
        <f>IFERROR(G$34,0)</f>
        <v>0</v>
      </c>
    </row>
    <row r="42" spans="1:18" x14ac:dyDescent="0.35">
      <c r="C42" s="16">
        <v>5</v>
      </c>
      <c r="D42" s="17">
        <v>5.0000000000000001E-3</v>
      </c>
      <c r="E42" s="18"/>
      <c r="F42" t="s">
        <v>21</v>
      </c>
      <c r="G42" s="5">
        <f>IFERROR(H$34,0)</f>
        <v>0</v>
      </c>
    </row>
    <row r="43" spans="1:18" x14ac:dyDescent="0.35">
      <c r="C43" s="16">
        <v>5.5</v>
      </c>
      <c r="D43" s="17">
        <v>0.1</v>
      </c>
      <c r="E43" s="18"/>
      <c r="F43" t="s">
        <v>22</v>
      </c>
      <c r="G43" s="5">
        <f>IFERROR(I$34,0)</f>
        <v>9920.0717916666454</v>
      </c>
    </row>
    <row r="44" spans="1:18" x14ac:dyDescent="0.35">
      <c r="C44" s="16">
        <v>6</v>
      </c>
      <c r="D44" s="17">
        <v>0.31</v>
      </c>
      <c r="E44" s="18"/>
      <c r="F44" t="s">
        <v>23</v>
      </c>
      <c r="G44" s="5">
        <f>IFERROR(J$34,0)</f>
        <v>13005.747791666661</v>
      </c>
    </row>
    <row r="45" spans="1:18" x14ac:dyDescent="0.35">
      <c r="C45" s="16">
        <v>6.5</v>
      </c>
      <c r="D45" s="17">
        <v>0.65</v>
      </c>
      <c r="E45" s="18"/>
      <c r="F45" t="s">
        <v>24</v>
      </c>
      <c r="G45" s="5">
        <f>IFERROR(K$34,0)</f>
        <v>7084.0811250000124</v>
      </c>
    </row>
    <row r="46" spans="1:18" x14ac:dyDescent="0.35">
      <c r="C46" s="16">
        <v>7</v>
      </c>
      <c r="D46" s="17">
        <v>1.107</v>
      </c>
      <c r="E46" s="18"/>
      <c r="F46" t="s">
        <v>25</v>
      </c>
      <c r="G46" s="5">
        <f>IFERROR(L$34,0)</f>
        <v>627.53991666665752</v>
      </c>
    </row>
    <row r="47" spans="1:18" x14ac:dyDescent="0.35">
      <c r="A47" s="21">
        <f ca="1">TODAY()</f>
        <v>46232</v>
      </c>
      <c r="C47" s="16">
        <v>7.5</v>
      </c>
      <c r="D47" s="17">
        <v>1.413</v>
      </c>
      <c r="F47" t="s">
        <v>26</v>
      </c>
      <c r="G47" s="5">
        <f>IFERROR(M$34,0)</f>
        <v>0</v>
      </c>
    </row>
    <row r="48" spans="1:18" x14ac:dyDescent="0.35">
      <c r="C48" s="16">
        <v>8</v>
      </c>
      <c r="D48" s="17">
        <v>1.8129999999999999</v>
      </c>
      <c r="F48" t="s">
        <v>27</v>
      </c>
      <c r="G48" s="5">
        <f>IFERROR(N$34,0)</f>
        <v>0</v>
      </c>
    </row>
    <row r="49" spans="6:7" x14ac:dyDescent="0.35">
      <c r="F49" t="s">
        <v>28</v>
      </c>
      <c r="G49" s="5">
        <f>IFERROR(O$34,0)</f>
        <v>0</v>
      </c>
    </row>
    <row r="50" spans="6:7" x14ac:dyDescent="0.35">
      <c r="F50" t="s">
        <v>29</v>
      </c>
      <c r="G50" s="5">
        <f>IFERROR(P$34,0)</f>
        <v>0</v>
      </c>
    </row>
    <row r="51" spans="6:7" x14ac:dyDescent="0.35">
      <c r="F51" t="s">
        <v>30</v>
      </c>
      <c r="G51" s="5">
        <f>IFERROR(Q$34,0)</f>
        <v>0</v>
      </c>
    </row>
    <row r="52" spans="6:7" x14ac:dyDescent="0.35">
      <c r="F52" t="s">
        <v>31</v>
      </c>
      <c r="G52" s="5">
        <f>IFERROR(R$34,0)</f>
        <v>12457.819458333326</v>
      </c>
    </row>
    <row r="54" spans="6:7" x14ac:dyDescent="0.35">
      <c r="F54" s="11" t="s">
        <v>20</v>
      </c>
      <c r="G54" s="14">
        <f>SUM(G41:G52)</f>
        <v>43095.260083333305</v>
      </c>
    </row>
    <row r="55" spans="6:7" x14ac:dyDescent="0.35">
      <c r="F55" s="11"/>
      <c r="G55" s="11"/>
    </row>
    <row r="56" spans="6:7" x14ac:dyDescent="0.35">
      <c r="F56" s="11" t="s">
        <v>45</v>
      </c>
      <c r="G56" s="20">
        <f>C22</f>
        <v>108191</v>
      </c>
    </row>
    <row r="57" spans="6:7" x14ac:dyDescent="0.35">
      <c r="F57" s="11" t="s">
        <v>46</v>
      </c>
      <c r="G57" s="13">
        <f>G54-G56</f>
        <v>-65095.739916666695</v>
      </c>
    </row>
    <row r="66" customFormat="1" x14ac:dyDescent="0.35"/>
    <row r="67" customFormat="1" x14ac:dyDescent="0.35"/>
    <row r="68" customFormat="1" x14ac:dyDescent="0.35"/>
    <row r="69" customFormat="1" x14ac:dyDescent="0.35"/>
    <row r="70" customFormat="1" x14ac:dyDescent="0.35"/>
    <row r="71" customFormat="1" x14ac:dyDescent="0.35"/>
  </sheetData>
  <protectedRanges>
    <protectedRange sqref="G41:G52" name="Range4"/>
    <protectedRange sqref="C13 C15 C17" name="Range2"/>
    <protectedRange sqref="C6:C8" name="Range1"/>
    <protectedRange sqref="S5:S9 G12:R13 G17:R19" name="Range3"/>
    <protectedRange sqref="G6:R10" name="Range3_2"/>
  </protectedRanges>
  <mergeCells count="8">
    <mergeCell ref="F38:R38"/>
    <mergeCell ref="F39:R39"/>
    <mergeCell ref="B1:E1"/>
    <mergeCell ref="B2:D2"/>
    <mergeCell ref="F2:R2"/>
    <mergeCell ref="F3:R3"/>
    <mergeCell ref="F26:R26"/>
    <mergeCell ref="F27:R27"/>
  </mergeCells>
  <hyperlinks>
    <hyperlink ref="T5" r:id="rId1" xr:uid="{00000000-0004-0000-0A00-000000000000}"/>
    <hyperlink ref="T7" r:id="rId2" xr:uid="{00000000-0004-0000-0A00-000001000000}"/>
    <hyperlink ref="T9" r:id="rId3" xr:uid="{00000000-0004-0000-0A00-000002000000}"/>
    <hyperlink ref="T8" r:id="rId4" xr:uid="{00000000-0004-0000-0A00-000003000000}"/>
    <hyperlink ref="F8" r:id="rId5" xr:uid="{00000000-0004-0000-0A00-000004000000}"/>
    <hyperlink ref="F6" r:id="rId6" xr:uid="{00000000-0004-0000-0A00-000005000000}"/>
    <hyperlink ref="F9" r:id="rId7" xr:uid="{00000000-0004-0000-0A00-000006000000}"/>
    <hyperlink ref="F10" r:id="rId8" xr:uid="{00000000-0004-0000-0A00-000007000000}"/>
  </hyperlinks>
  <pageMargins left="0.7" right="0.7" top="0.75" bottom="0.75" header="0.3" footer="0.3"/>
  <drawing r:id="rId9"/>
  <legacyDrawing r:id="rId10"/>
  <mc:AlternateContent xmlns:mc="http://schemas.openxmlformats.org/markup-compatibility/2006">
    <mc:Choice Requires="x14">
      <controls>
        <mc:AlternateContent xmlns:mc="http://schemas.openxmlformats.org/markup-compatibility/2006">
          <mc:Choice Requires="x14">
            <control shapeId="91137" r:id="rId11" name="Button 1">
              <controlPr defaultSize="0" print="0" autoFill="0" autoPict="0" macro="[0]!Print2018">
                <anchor moveWithCells="1" sizeWithCells="1">
                  <from>
                    <xdr:col>10</xdr:col>
                    <xdr:colOff>476250</xdr:colOff>
                    <xdr:row>54</xdr:row>
                    <xdr:rowOff>184150</xdr:rowOff>
                  </from>
                  <to>
                    <xdr:col>11</xdr:col>
                    <xdr:colOff>774700</xdr:colOff>
                    <xdr:row>57</xdr:row>
                    <xdr:rowOff>69850</xdr:rowOff>
                  </to>
                </anchor>
              </controlPr>
            </control>
          </mc:Choice>
        </mc:AlternateContent>
        <mc:AlternateContent xmlns:mc="http://schemas.openxmlformats.org/markup-compatibility/2006">
          <mc:Choice Requires="x14">
            <control shapeId="91138" r:id="rId12" name="Button 2">
              <controlPr defaultSize="0" print="0" autoFill="0" autoPict="0" macro="[0]!Goto2018">
                <anchor moveWithCells="1" sizeWithCells="1">
                  <from>
                    <xdr:col>8</xdr:col>
                    <xdr:colOff>603250</xdr:colOff>
                    <xdr:row>55</xdr:row>
                    <xdr:rowOff>12700</xdr:rowOff>
                  </from>
                  <to>
                    <xdr:col>10</xdr:col>
                    <xdr:colOff>50800</xdr:colOff>
                    <xdr:row>57</xdr:row>
                    <xdr:rowOff>88900</xdr:rowOff>
                  </to>
                </anchor>
              </controlPr>
            </control>
          </mc:Choice>
        </mc:AlternateContent>
      </controls>
    </mc:Choice>
  </mc:AlternateContent>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24"/>
  <dimension ref="A1:V71"/>
  <sheetViews>
    <sheetView workbookViewId="0">
      <selection activeCell="B6" sqref="B6:B8"/>
    </sheetView>
  </sheetViews>
  <sheetFormatPr defaultRowHeight="14.5" x14ac:dyDescent="0.35"/>
  <cols>
    <col min="1" max="1" width="9.7265625" bestFit="1" customWidth="1"/>
    <col min="2" max="2" width="45.81640625" bestFit="1" customWidth="1"/>
    <col min="3" max="3" width="17.453125" customWidth="1"/>
    <col min="5" max="5" width="9.1796875" customWidth="1"/>
    <col min="6" max="6" width="54.453125" customWidth="1"/>
    <col min="7" max="7" width="14.54296875" customWidth="1"/>
    <col min="8" max="18" width="12.7265625" customWidth="1"/>
    <col min="19" max="19" width="5.1796875" customWidth="1"/>
    <col min="20" max="20" width="0" hidden="1" customWidth="1"/>
  </cols>
  <sheetData>
    <row r="1" spans="2:22" x14ac:dyDescent="0.35">
      <c r="B1" s="50" t="s">
        <v>43</v>
      </c>
      <c r="C1" s="45"/>
      <c r="D1" s="45"/>
      <c r="E1" s="45"/>
    </row>
    <row r="2" spans="2:22" x14ac:dyDescent="0.35">
      <c r="B2" s="51" t="s">
        <v>0</v>
      </c>
      <c r="C2" s="51"/>
      <c r="D2" s="51"/>
      <c r="E2" s="1"/>
      <c r="F2" s="48"/>
      <c r="G2" s="48"/>
      <c r="H2" s="48"/>
      <c r="I2" s="48"/>
      <c r="J2" s="48"/>
      <c r="K2" s="48"/>
      <c r="L2" s="48"/>
      <c r="M2" s="48"/>
      <c r="N2" s="48"/>
      <c r="O2" s="48"/>
      <c r="P2" s="48"/>
      <c r="Q2" s="48"/>
      <c r="R2" s="48"/>
    </row>
    <row r="3" spans="2:22" x14ac:dyDescent="0.35">
      <c r="B3" t="s">
        <v>1</v>
      </c>
      <c r="C3" s="2">
        <v>100</v>
      </c>
      <c r="F3" s="49" t="s">
        <v>2</v>
      </c>
      <c r="G3" s="49"/>
      <c r="H3" s="49"/>
      <c r="I3" s="49"/>
      <c r="J3" s="49"/>
      <c r="K3" s="49"/>
      <c r="L3" s="49"/>
      <c r="M3" s="49"/>
      <c r="N3" s="49"/>
      <c r="O3" s="49"/>
      <c r="P3" s="49"/>
      <c r="Q3" s="49"/>
      <c r="R3" s="49"/>
    </row>
    <row r="4" spans="2:22" x14ac:dyDescent="0.35">
      <c r="F4" s="40">
        <v>2019</v>
      </c>
      <c r="G4" s="3" t="s">
        <v>4</v>
      </c>
      <c r="H4" s="3" t="s">
        <v>21</v>
      </c>
      <c r="I4" s="3" t="s">
        <v>22</v>
      </c>
      <c r="J4" s="3" t="s">
        <v>23</v>
      </c>
      <c r="K4" s="3" t="s">
        <v>24</v>
      </c>
      <c r="L4" s="3" t="s">
        <v>25</v>
      </c>
      <c r="M4" s="3" t="s">
        <v>26</v>
      </c>
      <c r="N4" s="3" t="s">
        <v>27</v>
      </c>
      <c r="O4" s="3" t="s">
        <v>28</v>
      </c>
      <c r="P4" s="3" t="s">
        <v>29</v>
      </c>
      <c r="Q4" s="3" t="s">
        <v>30</v>
      </c>
      <c r="R4" s="3" t="s">
        <v>31</v>
      </c>
      <c r="S4" s="1"/>
      <c r="T4" s="27" t="s">
        <v>37</v>
      </c>
      <c r="V4" s="1"/>
    </row>
    <row r="5" spans="2:22" x14ac:dyDescent="0.35">
      <c r="B5" t="s">
        <v>5</v>
      </c>
      <c r="F5" s="27" t="s">
        <v>37</v>
      </c>
      <c r="S5" s="22"/>
      <c r="T5" s="6" t="s">
        <v>7</v>
      </c>
    </row>
    <row r="6" spans="2:22" x14ac:dyDescent="0.35">
      <c r="B6">
        <v>2016</v>
      </c>
      <c r="C6" s="35">
        <v>10000000</v>
      </c>
      <c r="D6" t="s">
        <v>8</v>
      </c>
      <c r="F6" s="6" t="s">
        <v>47</v>
      </c>
      <c r="G6" s="32">
        <v>13.3</v>
      </c>
      <c r="H6" s="32">
        <v>11.6</v>
      </c>
      <c r="I6" s="32">
        <v>11.8</v>
      </c>
      <c r="J6" s="32">
        <v>11.9</v>
      </c>
      <c r="K6" s="32">
        <v>11.6</v>
      </c>
      <c r="L6" s="32">
        <v>11.3</v>
      </c>
      <c r="M6" s="32">
        <v>11.3</v>
      </c>
      <c r="N6" s="32">
        <v>12</v>
      </c>
      <c r="O6" s="32">
        <v>12.9</v>
      </c>
      <c r="P6" s="32">
        <v>14.2</v>
      </c>
      <c r="Q6" s="32">
        <v>15.3</v>
      </c>
      <c r="R6" s="32">
        <v>16.5</v>
      </c>
      <c r="S6" s="22"/>
    </row>
    <row r="7" spans="2:22" x14ac:dyDescent="0.35">
      <c r="B7">
        <v>2017</v>
      </c>
      <c r="C7" s="36">
        <v>10500000</v>
      </c>
      <c r="D7" t="s">
        <v>8</v>
      </c>
      <c r="F7" t="s">
        <v>9</v>
      </c>
      <c r="G7" s="33"/>
      <c r="H7" s="33"/>
      <c r="I7" s="33"/>
      <c r="J7" s="33"/>
      <c r="K7" s="33"/>
      <c r="L7" s="33"/>
      <c r="M7" s="33"/>
      <c r="N7" s="33"/>
      <c r="O7" s="33"/>
      <c r="P7" s="33"/>
      <c r="Q7" s="33"/>
      <c r="R7" s="33"/>
      <c r="S7" s="22"/>
      <c r="T7" s="6" t="s">
        <v>7</v>
      </c>
    </row>
    <row r="8" spans="2:22" x14ac:dyDescent="0.35">
      <c r="B8">
        <v>2018</v>
      </c>
      <c r="C8" s="36">
        <v>11000000</v>
      </c>
      <c r="D8" t="s">
        <v>8</v>
      </c>
      <c r="F8" s="6" t="s">
        <v>48</v>
      </c>
      <c r="G8" s="32">
        <v>4.3600000000000003</v>
      </c>
      <c r="H8" s="32">
        <v>3.87</v>
      </c>
      <c r="I8" s="32">
        <v>3.86</v>
      </c>
      <c r="J8" s="32">
        <v>3.85</v>
      </c>
      <c r="K8" s="32">
        <v>3.97</v>
      </c>
      <c r="L8" s="32">
        <v>4.03</v>
      </c>
      <c r="M8" s="32">
        <v>3.6</v>
      </c>
      <c r="N8" s="32">
        <v>3.33</v>
      </c>
      <c r="O8" s="32">
        <v>3.25</v>
      </c>
      <c r="P8" s="32">
        <v>3.61</v>
      </c>
      <c r="Q8" s="32">
        <v>3.65</v>
      </c>
      <c r="R8" s="32">
        <v>3.59</v>
      </c>
      <c r="S8" s="22"/>
      <c r="T8" s="26" t="s">
        <v>36</v>
      </c>
    </row>
    <row r="9" spans="2:22" x14ac:dyDescent="0.35">
      <c r="C9" s="7"/>
      <c r="F9" s="6" t="s">
        <v>49</v>
      </c>
      <c r="G9" s="34">
        <v>306.85000000000002</v>
      </c>
      <c r="H9" s="34">
        <v>297.42</v>
      </c>
      <c r="I9" s="34">
        <v>292.22000000000003</v>
      </c>
      <c r="J9" s="34">
        <v>324.27</v>
      </c>
      <c r="K9" s="34">
        <v>380.37</v>
      </c>
      <c r="L9" s="34">
        <v>418.47</v>
      </c>
      <c r="M9" s="34">
        <v>373.18</v>
      </c>
      <c r="N9" s="34">
        <v>405.27</v>
      </c>
      <c r="O9" s="34">
        <v>379.68</v>
      </c>
      <c r="P9" s="34">
        <v>325.69</v>
      </c>
      <c r="Q9" s="34">
        <v>328.18</v>
      </c>
      <c r="R9" s="34">
        <v>333.93</v>
      </c>
      <c r="S9" s="22"/>
      <c r="T9" s="6" t="s">
        <v>7</v>
      </c>
    </row>
    <row r="10" spans="2:22" x14ac:dyDescent="0.35">
      <c r="B10" t="s">
        <v>10</v>
      </c>
      <c r="C10" s="7">
        <f>MAX(C6:C8)</f>
        <v>11000000</v>
      </c>
      <c r="D10" t="s">
        <v>8</v>
      </c>
      <c r="F10" s="6" t="s">
        <v>50</v>
      </c>
      <c r="G10" s="32">
        <v>149</v>
      </c>
      <c r="H10" s="32">
        <v>143</v>
      </c>
      <c r="I10" s="32">
        <v>137</v>
      </c>
      <c r="J10" s="32">
        <v>133</v>
      </c>
      <c r="K10" s="32">
        <v>138</v>
      </c>
      <c r="L10" s="32">
        <v>128</v>
      </c>
      <c r="M10" s="32">
        <v>120</v>
      </c>
      <c r="N10" s="32">
        <v>111</v>
      </c>
      <c r="O10" s="32">
        <v>110</v>
      </c>
      <c r="P10" s="32">
        <v>109</v>
      </c>
      <c r="Q10" s="32">
        <v>110</v>
      </c>
      <c r="R10" s="32">
        <v>110</v>
      </c>
    </row>
    <row r="11" spans="2:22" x14ac:dyDescent="0.35">
      <c r="C11" s="7">
        <f>C10/100</f>
        <v>110000</v>
      </c>
      <c r="D11" t="s">
        <v>11</v>
      </c>
      <c r="F11" t="s">
        <v>3</v>
      </c>
      <c r="G11" s="5">
        <f t="shared" ref="G11:R11" si="0">IFERROR((G6),"")</f>
        <v>13.3</v>
      </c>
      <c r="H11" s="5">
        <f t="shared" si="0"/>
        <v>11.6</v>
      </c>
      <c r="I11" s="5">
        <f t="shared" si="0"/>
        <v>11.8</v>
      </c>
      <c r="J11" s="5">
        <f t="shared" si="0"/>
        <v>11.9</v>
      </c>
      <c r="K11" s="5">
        <f t="shared" si="0"/>
        <v>11.6</v>
      </c>
      <c r="L11" s="5">
        <f t="shared" si="0"/>
        <v>11.3</v>
      </c>
      <c r="M11" s="5">
        <f t="shared" si="0"/>
        <v>11.3</v>
      </c>
      <c r="N11" s="5">
        <f t="shared" si="0"/>
        <v>12</v>
      </c>
      <c r="O11" s="5">
        <f t="shared" si="0"/>
        <v>12.9</v>
      </c>
      <c r="P11" s="5">
        <f t="shared" si="0"/>
        <v>14.2</v>
      </c>
      <c r="Q11" s="5">
        <f t="shared" si="0"/>
        <v>15.3</v>
      </c>
      <c r="R11" s="5">
        <f t="shared" si="0"/>
        <v>16.5</v>
      </c>
    </row>
    <row r="12" spans="2:22" x14ac:dyDescent="0.35">
      <c r="G12" s="5"/>
      <c r="H12" s="5"/>
      <c r="I12" s="5"/>
      <c r="J12" s="5"/>
      <c r="K12" s="5"/>
      <c r="L12" s="5"/>
      <c r="M12" s="5"/>
      <c r="N12" s="5"/>
      <c r="O12" s="5"/>
      <c r="P12" s="5"/>
      <c r="Q12" s="5"/>
      <c r="R12" s="5"/>
    </row>
    <row r="13" spans="2:22" x14ac:dyDescent="0.35">
      <c r="B13" t="s">
        <v>12</v>
      </c>
      <c r="C13" s="37">
        <v>8</v>
      </c>
      <c r="D13" s="4" t="s">
        <v>6</v>
      </c>
      <c r="F13" t="s">
        <v>9</v>
      </c>
      <c r="G13" s="5"/>
      <c r="H13" s="5"/>
      <c r="I13" s="5"/>
      <c r="J13" s="5"/>
      <c r="K13" s="5"/>
      <c r="L13" s="5"/>
      <c r="M13" s="5"/>
      <c r="N13" s="5"/>
      <c r="O13" s="5"/>
      <c r="P13" s="5"/>
      <c r="Q13" s="5"/>
      <c r="R13" s="5"/>
    </row>
    <row r="14" spans="2:22" x14ac:dyDescent="0.35">
      <c r="E14" s="4"/>
      <c r="F14" t="s">
        <v>34</v>
      </c>
      <c r="G14" s="22">
        <f t="shared" ref="G14:R14" si="1">IFERROR((G8)*1.0728,"")</f>
        <v>4.6774080000000007</v>
      </c>
      <c r="H14" s="22">
        <f t="shared" si="1"/>
        <v>4.1517359999999996</v>
      </c>
      <c r="I14" s="22">
        <f t="shared" si="1"/>
        <v>4.1410079999999994</v>
      </c>
      <c r="J14" s="22">
        <f t="shared" si="1"/>
        <v>4.13028</v>
      </c>
      <c r="K14" s="22">
        <f t="shared" si="1"/>
        <v>4.2590159999999999</v>
      </c>
      <c r="L14" s="22">
        <f t="shared" si="1"/>
        <v>4.3233839999999999</v>
      </c>
      <c r="M14" s="22">
        <f t="shared" si="1"/>
        <v>3.8620800000000002</v>
      </c>
      <c r="N14" s="22">
        <f t="shared" si="1"/>
        <v>3.5724239999999998</v>
      </c>
      <c r="O14" s="22">
        <f t="shared" si="1"/>
        <v>3.4866000000000001</v>
      </c>
      <c r="P14" s="22">
        <f t="shared" si="1"/>
        <v>3.8728079999999996</v>
      </c>
      <c r="Q14" s="22">
        <f t="shared" si="1"/>
        <v>3.9157199999999999</v>
      </c>
      <c r="R14" s="22">
        <f t="shared" si="1"/>
        <v>3.8513519999999999</v>
      </c>
    </row>
    <row r="15" spans="2:22" x14ac:dyDescent="0.35">
      <c r="B15" t="s">
        <v>14</v>
      </c>
      <c r="C15" s="38">
        <v>95</v>
      </c>
      <c r="D15" s="4" t="s">
        <v>15</v>
      </c>
      <c r="F15" t="s">
        <v>33</v>
      </c>
      <c r="G15" s="22">
        <f t="shared" ref="G15:R15" si="2">IFERROR((G9)*0.00735,"")</f>
        <v>2.2553475000000001</v>
      </c>
      <c r="H15" s="22">
        <f t="shared" si="2"/>
        <v>2.1860370000000002</v>
      </c>
      <c r="I15" s="22">
        <f t="shared" si="2"/>
        <v>2.1478170000000003</v>
      </c>
      <c r="J15" s="22">
        <f t="shared" si="2"/>
        <v>2.3833844999999996</v>
      </c>
      <c r="K15" s="22">
        <f t="shared" si="2"/>
        <v>2.7957195000000001</v>
      </c>
      <c r="L15" s="22">
        <f t="shared" si="2"/>
        <v>3.0757544999999999</v>
      </c>
      <c r="M15" s="22">
        <f t="shared" si="2"/>
        <v>2.7428729999999999</v>
      </c>
      <c r="N15" s="22">
        <f t="shared" si="2"/>
        <v>2.9787344999999998</v>
      </c>
      <c r="O15" s="22">
        <f t="shared" si="2"/>
        <v>2.790648</v>
      </c>
      <c r="P15" s="22">
        <f t="shared" si="2"/>
        <v>2.3938215</v>
      </c>
      <c r="Q15" s="22">
        <f t="shared" si="2"/>
        <v>2.4121229999999998</v>
      </c>
      <c r="R15" s="22">
        <f t="shared" si="2"/>
        <v>2.4543854999999999</v>
      </c>
    </row>
    <row r="16" spans="2:22" x14ac:dyDescent="0.35">
      <c r="E16" s="4"/>
      <c r="F16" t="s">
        <v>32</v>
      </c>
      <c r="G16" s="23">
        <f t="shared" ref="G16:R16" si="3">IFERROR((G10)*0.0137,"")</f>
        <v>2.0413000000000001</v>
      </c>
      <c r="H16" s="23">
        <f t="shared" si="3"/>
        <v>1.9591000000000001</v>
      </c>
      <c r="I16" s="23">
        <f t="shared" si="3"/>
        <v>1.8769</v>
      </c>
      <c r="J16" s="23">
        <f t="shared" si="3"/>
        <v>1.8221000000000001</v>
      </c>
      <c r="K16" s="23">
        <f t="shared" si="3"/>
        <v>1.8906000000000001</v>
      </c>
      <c r="L16" s="23">
        <f t="shared" si="3"/>
        <v>1.7536</v>
      </c>
      <c r="M16" s="23">
        <f t="shared" si="3"/>
        <v>1.6440000000000001</v>
      </c>
      <c r="N16" s="23">
        <f t="shared" si="3"/>
        <v>1.5206999999999999</v>
      </c>
      <c r="O16" s="23">
        <f t="shared" si="3"/>
        <v>1.5070000000000001</v>
      </c>
      <c r="P16" s="23">
        <f t="shared" si="3"/>
        <v>1.4933000000000001</v>
      </c>
      <c r="Q16" s="23">
        <f t="shared" si="3"/>
        <v>1.5070000000000001</v>
      </c>
      <c r="R16" s="23">
        <f t="shared" si="3"/>
        <v>1.5070000000000001</v>
      </c>
    </row>
    <row r="17" spans="2:18" x14ac:dyDescent="0.35">
      <c r="B17" t="s">
        <v>59</v>
      </c>
      <c r="C17" s="38">
        <v>0</v>
      </c>
      <c r="D17" s="4" t="s">
        <v>15</v>
      </c>
      <c r="G17" s="5"/>
      <c r="H17" s="5"/>
      <c r="I17" s="5"/>
      <c r="J17" s="5"/>
      <c r="K17" s="5"/>
      <c r="L17" s="5"/>
      <c r="M17" s="5"/>
      <c r="N17" s="5"/>
      <c r="O17" s="5"/>
      <c r="P17" s="5"/>
      <c r="Q17" s="5"/>
      <c r="R17" s="5"/>
    </row>
    <row r="18" spans="2:18" x14ac:dyDescent="0.35">
      <c r="B18" t="s">
        <v>57</v>
      </c>
      <c r="C18" s="9">
        <f>VLOOKUP(C$13,C26:D37,2)*((100-C17)/100)</f>
        <v>0.1</v>
      </c>
      <c r="D18" s="4" t="s">
        <v>6</v>
      </c>
      <c r="F18" t="s">
        <v>35</v>
      </c>
      <c r="G18" s="23">
        <f t="shared" ref="G18:R18" si="4">IFERROR(SUM(G14:G16),"")</f>
        <v>8.9740555000000004</v>
      </c>
      <c r="H18" s="23">
        <f t="shared" si="4"/>
        <v>8.2968729999999997</v>
      </c>
      <c r="I18" s="23">
        <f t="shared" si="4"/>
        <v>8.1657249999999983</v>
      </c>
      <c r="J18" s="23">
        <f t="shared" si="4"/>
        <v>8.3357644999999998</v>
      </c>
      <c r="K18" s="23">
        <f t="shared" si="4"/>
        <v>8.9453354999999988</v>
      </c>
      <c r="L18" s="23">
        <f t="shared" si="4"/>
        <v>9.1527384999999999</v>
      </c>
      <c r="M18" s="23">
        <f t="shared" si="4"/>
        <v>8.2489530000000002</v>
      </c>
      <c r="N18" s="23">
        <f t="shared" si="4"/>
        <v>8.0718584999999994</v>
      </c>
      <c r="O18" s="23">
        <f t="shared" si="4"/>
        <v>7.7842479999999998</v>
      </c>
      <c r="P18" s="23">
        <f t="shared" si="4"/>
        <v>7.7599295000000001</v>
      </c>
      <c r="Q18" s="23">
        <f t="shared" si="4"/>
        <v>7.8348429999999993</v>
      </c>
      <c r="R18" s="23">
        <f t="shared" si="4"/>
        <v>7.812737499999999</v>
      </c>
    </row>
    <row r="19" spans="2:18" x14ac:dyDescent="0.35">
      <c r="B19" s="10" t="s">
        <v>58</v>
      </c>
      <c r="C19" s="9">
        <f>VLOOKUP(C$13,C40:D48,2)*((100-C17)/100)</f>
        <v>1.8129999999999999</v>
      </c>
      <c r="D19" s="4" t="s">
        <v>6</v>
      </c>
      <c r="G19" s="5"/>
      <c r="H19" s="5"/>
      <c r="I19" s="5"/>
      <c r="J19" s="5"/>
      <c r="K19" s="5"/>
      <c r="L19" s="5"/>
      <c r="M19" s="5"/>
      <c r="N19" s="5"/>
      <c r="O19" s="5"/>
      <c r="P19" s="5"/>
      <c r="Q19" s="5"/>
      <c r="R19" s="5"/>
    </row>
    <row r="20" spans="2:18" x14ac:dyDescent="0.35">
      <c r="F20" t="s">
        <v>13</v>
      </c>
      <c r="G20" s="8">
        <f t="shared" ref="G20:R20" si="5">IFERROR(G11-G18,"")</f>
        <v>4.3259445000000003</v>
      </c>
      <c r="H20" s="8">
        <f t="shared" si="5"/>
        <v>3.3031269999999999</v>
      </c>
      <c r="I20" s="8">
        <f t="shared" si="5"/>
        <v>3.6342750000000024</v>
      </c>
      <c r="J20" s="8">
        <f t="shared" si="5"/>
        <v>3.5642355000000006</v>
      </c>
      <c r="K20" s="8">
        <f t="shared" si="5"/>
        <v>2.6546645000000009</v>
      </c>
      <c r="L20" s="8">
        <f t="shared" si="5"/>
        <v>2.1472615000000008</v>
      </c>
      <c r="M20" s="8">
        <f t="shared" si="5"/>
        <v>3.0510470000000005</v>
      </c>
      <c r="N20" s="8">
        <f t="shared" si="5"/>
        <v>3.9281415000000006</v>
      </c>
      <c r="O20" s="8">
        <f t="shared" si="5"/>
        <v>5.1157520000000005</v>
      </c>
      <c r="P20" s="8">
        <f t="shared" si="5"/>
        <v>6.4400704999999991</v>
      </c>
      <c r="Q20" s="8">
        <f t="shared" si="5"/>
        <v>7.4651570000000014</v>
      </c>
      <c r="R20" s="8">
        <f t="shared" si="5"/>
        <v>8.687262500000001</v>
      </c>
    </row>
    <row r="21" spans="2:18" x14ac:dyDescent="0.35">
      <c r="B21" s="11" t="s">
        <v>16</v>
      </c>
      <c r="C21" s="12">
        <f>IF(C10&lt;5000001,C11*(C15/100)*C18,50000*(C15/100)*C18+(C11-50000)*(C15/100)*C19)</f>
        <v>108091</v>
      </c>
      <c r="D21" s="4"/>
    </row>
    <row r="22" spans="2:18" x14ac:dyDescent="0.35">
      <c r="B22" s="11" t="s">
        <v>44</v>
      </c>
      <c r="C22" s="13">
        <f>C3+C21</f>
        <v>108191</v>
      </c>
    </row>
    <row r="25" spans="2:18" x14ac:dyDescent="0.35">
      <c r="B25" t="s">
        <v>55</v>
      </c>
      <c r="C25" s="15" t="s">
        <v>18</v>
      </c>
      <c r="D25" s="15" t="s">
        <v>19</v>
      </c>
    </row>
    <row r="26" spans="2:18" x14ac:dyDescent="0.35">
      <c r="C26" s="16">
        <v>4</v>
      </c>
      <c r="D26" s="17">
        <v>0</v>
      </c>
      <c r="F26" s="48"/>
      <c r="G26" s="48"/>
      <c r="H26" s="48"/>
      <c r="I26" s="48"/>
      <c r="J26" s="48"/>
      <c r="K26" s="48"/>
      <c r="L26" s="48"/>
      <c r="M26" s="48"/>
      <c r="N26" s="48"/>
      <c r="O26" s="48"/>
      <c r="P26" s="48"/>
      <c r="Q26" s="48"/>
      <c r="R26" s="48"/>
    </row>
    <row r="27" spans="2:18" x14ac:dyDescent="0.35">
      <c r="C27" s="16">
        <v>4.5</v>
      </c>
      <c r="D27" s="41">
        <v>2.5000000000000001E-3</v>
      </c>
      <c r="E27" s="1"/>
      <c r="F27" s="49" t="s">
        <v>63</v>
      </c>
      <c r="G27" s="49"/>
      <c r="H27" s="49"/>
      <c r="I27" s="49"/>
      <c r="J27" s="49"/>
      <c r="K27" s="49"/>
      <c r="L27" s="49"/>
      <c r="M27" s="49"/>
      <c r="N27" s="49"/>
      <c r="O27" s="49"/>
      <c r="P27" s="49"/>
      <c r="Q27" s="49"/>
      <c r="R27" s="49"/>
    </row>
    <row r="28" spans="2:18" x14ac:dyDescent="0.35">
      <c r="C28" s="16">
        <v>5</v>
      </c>
      <c r="D28" s="17">
        <v>5.0000000000000001E-3</v>
      </c>
      <c r="E28" s="18"/>
    </row>
    <row r="29" spans="2:18" x14ac:dyDescent="0.35">
      <c r="C29" s="16">
        <v>5.5</v>
      </c>
      <c r="D29" s="17">
        <v>0.03</v>
      </c>
      <c r="E29" s="18"/>
      <c r="F29" t="s">
        <v>12</v>
      </c>
      <c r="G29" s="8">
        <f t="shared" ref="G29:R29" si="6">$C$13</f>
        <v>8</v>
      </c>
      <c r="H29" s="8">
        <f t="shared" si="6"/>
        <v>8</v>
      </c>
      <c r="I29" s="8">
        <f t="shared" si="6"/>
        <v>8</v>
      </c>
      <c r="J29" s="8">
        <f t="shared" si="6"/>
        <v>8</v>
      </c>
      <c r="K29" s="8">
        <f t="shared" si="6"/>
        <v>8</v>
      </c>
      <c r="L29" s="8">
        <f t="shared" si="6"/>
        <v>8</v>
      </c>
      <c r="M29" s="8">
        <f t="shared" si="6"/>
        <v>8</v>
      </c>
      <c r="N29" s="8">
        <f t="shared" si="6"/>
        <v>8</v>
      </c>
      <c r="O29" s="8">
        <f t="shared" si="6"/>
        <v>8</v>
      </c>
      <c r="P29" s="8">
        <f t="shared" si="6"/>
        <v>8</v>
      </c>
      <c r="Q29" s="8">
        <f t="shared" si="6"/>
        <v>8</v>
      </c>
      <c r="R29" s="8">
        <f t="shared" si="6"/>
        <v>8</v>
      </c>
    </row>
    <row r="30" spans="2:18" x14ac:dyDescent="0.35">
      <c r="C30" s="16">
        <v>6</v>
      </c>
      <c r="D30" s="17">
        <v>0.05</v>
      </c>
      <c r="E30" s="18"/>
      <c r="F30" t="s">
        <v>14</v>
      </c>
      <c r="G30">
        <f t="shared" ref="G30:R30" si="7">$C$15</f>
        <v>95</v>
      </c>
      <c r="H30">
        <f t="shared" si="7"/>
        <v>95</v>
      </c>
      <c r="I30">
        <f t="shared" si="7"/>
        <v>95</v>
      </c>
      <c r="J30">
        <f t="shared" si="7"/>
        <v>95</v>
      </c>
      <c r="K30">
        <f t="shared" si="7"/>
        <v>95</v>
      </c>
      <c r="L30">
        <f t="shared" si="7"/>
        <v>95</v>
      </c>
      <c r="M30">
        <f t="shared" si="7"/>
        <v>95</v>
      </c>
      <c r="N30">
        <f t="shared" si="7"/>
        <v>95</v>
      </c>
      <c r="O30">
        <f t="shared" si="7"/>
        <v>95</v>
      </c>
      <c r="P30">
        <f t="shared" si="7"/>
        <v>95</v>
      </c>
      <c r="Q30">
        <f t="shared" si="7"/>
        <v>95</v>
      </c>
      <c r="R30">
        <f t="shared" si="7"/>
        <v>95</v>
      </c>
    </row>
    <row r="31" spans="2:18" x14ac:dyDescent="0.35">
      <c r="C31" s="16">
        <v>6.5</v>
      </c>
      <c r="D31" s="17">
        <v>7.0000000000000007E-2</v>
      </c>
      <c r="E31" s="18"/>
    </row>
    <row r="32" spans="2:18" x14ac:dyDescent="0.35">
      <c r="C32" s="16">
        <v>7</v>
      </c>
      <c r="D32" s="17">
        <v>0.08</v>
      </c>
      <c r="E32" s="18"/>
      <c r="F32" t="s">
        <v>17</v>
      </c>
      <c r="G32" s="31">
        <f>IF(G20=0,0,IFERROR(G29-G20,""))</f>
        <v>3.6740554999999997</v>
      </c>
      <c r="H32" s="31">
        <f t="shared" ref="H32:R32" si="8">IF(H20=0,0,IFERROR(H29-H20,""))</f>
        <v>4.6968730000000001</v>
      </c>
      <c r="I32" s="31">
        <f t="shared" si="8"/>
        <v>4.3657249999999976</v>
      </c>
      <c r="J32" s="31">
        <f t="shared" si="8"/>
        <v>4.4357644999999994</v>
      </c>
      <c r="K32" s="31">
        <f t="shared" si="8"/>
        <v>5.3453354999999991</v>
      </c>
      <c r="L32" s="31">
        <f t="shared" si="8"/>
        <v>5.8527384999999992</v>
      </c>
      <c r="M32" s="31">
        <f t="shared" si="8"/>
        <v>4.9489529999999995</v>
      </c>
      <c r="N32" s="31">
        <f t="shared" si="8"/>
        <v>4.0718584999999994</v>
      </c>
      <c r="O32" s="31">
        <f t="shared" si="8"/>
        <v>2.8842479999999995</v>
      </c>
      <c r="P32" s="31">
        <f t="shared" si="8"/>
        <v>1.5599295000000009</v>
      </c>
      <c r="Q32" s="31">
        <f t="shared" si="8"/>
        <v>0.53484299999999863</v>
      </c>
      <c r="R32" s="31">
        <f t="shared" si="8"/>
        <v>-0.687262500000001</v>
      </c>
    </row>
    <row r="33" spans="1:18" x14ac:dyDescent="0.35">
      <c r="C33" s="16">
        <v>7.5</v>
      </c>
      <c r="D33" s="17">
        <v>0.09</v>
      </c>
      <c r="E33" s="18"/>
    </row>
    <row r="34" spans="1:18" x14ac:dyDescent="0.35">
      <c r="C34" s="16">
        <v>8</v>
      </c>
      <c r="D34" s="17">
        <v>0.1</v>
      </c>
      <c r="E34" s="18"/>
      <c r="F34" s="11" t="s">
        <v>60</v>
      </c>
      <c r="G34" s="14">
        <f>IFERROR(IF(G32&gt;0,G32*(G30/100)*$C$11/6,0),0)</f>
        <v>63989.799958333322</v>
      </c>
      <c r="H34" s="14">
        <f t="shared" ref="H34:R34" si="9">IFERROR(IF(H32&gt;0,H32*(H30/100)*$C$11/6,0),0)</f>
        <v>81803.871416666661</v>
      </c>
      <c r="I34" s="14">
        <f t="shared" si="9"/>
        <v>76036.377083333282</v>
      </c>
      <c r="J34" s="14">
        <f t="shared" si="9"/>
        <v>77256.231708333318</v>
      </c>
      <c r="K34" s="14">
        <f t="shared" si="9"/>
        <v>93097.926624999978</v>
      </c>
      <c r="L34" s="14">
        <f t="shared" si="9"/>
        <v>101935.19554166665</v>
      </c>
      <c r="M34" s="14">
        <f t="shared" si="9"/>
        <v>86194.264749999988</v>
      </c>
      <c r="N34" s="14">
        <f t="shared" si="9"/>
        <v>70918.202208333314</v>
      </c>
      <c r="O34" s="14">
        <f t="shared" si="9"/>
        <v>50233.985999999983</v>
      </c>
      <c r="P34" s="14">
        <f t="shared" si="9"/>
        <v>27168.772125000014</v>
      </c>
      <c r="Q34" s="14">
        <f t="shared" si="9"/>
        <v>9315.1822499999762</v>
      </c>
      <c r="R34" s="14">
        <f t="shared" si="9"/>
        <v>0</v>
      </c>
    </row>
    <row r="35" spans="1:18" x14ac:dyDescent="0.35">
      <c r="C35" s="16">
        <v>8.5</v>
      </c>
      <c r="D35" s="17">
        <v>0.105</v>
      </c>
      <c r="E35" s="18"/>
    </row>
    <row r="36" spans="1:18" x14ac:dyDescent="0.35">
      <c r="C36" s="16">
        <v>9</v>
      </c>
      <c r="D36" s="17">
        <v>0.11</v>
      </c>
    </row>
    <row r="37" spans="1:18" x14ac:dyDescent="0.35">
      <c r="C37" s="16">
        <v>9.5</v>
      </c>
      <c r="D37" s="17">
        <v>0.15</v>
      </c>
    </row>
    <row r="38" spans="1:18" x14ac:dyDescent="0.35">
      <c r="E38" s="1"/>
      <c r="F38" s="48" t="s">
        <v>62</v>
      </c>
      <c r="G38" s="48"/>
      <c r="H38" s="48"/>
      <c r="I38" s="48"/>
      <c r="J38" s="48"/>
      <c r="K38" s="48"/>
      <c r="L38" s="48"/>
      <c r="M38" s="48"/>
      <c r="N38" s="48"/>
      <c r="O38" s="48"/>
      <c r="P38" s="48"/>
      <c r="Q38" s="48"/>
      <c r="R38" s="48"/>
    </row>
    <row r="39" spans="1:18" x14ac:dyDescent="0.35">
      <c r="B39" s="10" t="s">
        <v>56</v>
      </c>
      <c r="C39" s="19" t="s">
        <v>18</v>
      </c>
      <c r="D39" s="15" t="s">
        <v>19</v>
      </c>
      <c r="E39" s="18"/>
      <c r="F39" s="49" t="s">
        <v>61</v>
      </c>
      <c r="G39" s="49"/>
      <c r="H39" s="49"/>
      <c r="I39" s="49"/>
      <c r="J39" s="49"/>
      <c r="K39" s="49"/>
      <c r="L39" s="49"/>
      <c r="M39" s="49"/>
      <c r="N39" s="49"/>
      <c r="O39" s="49"/>
      <c r="P39" s="49"/>
      <c r="Q39" s="49"/>
      <c r="R39" s="49"/>
    </row>
    <row r="40" spans="1:18" x14ac:dyDescent="0.35">
      <c r="C40" s="16">
        <v>4</v>
      </c>
      <c r="D40" s="17">
        <v>0</v>
      </c>
      <c r="E40" s="18"/>
    </row>
    <row r="41" spans="1:18" x14ac:dyDescent="0.35">
      <c r="C41" s="16">
        <v>4.5</v>
      </c>
      <c r="D41" s="41">
        <v>2.5000000000000001E-3</v>
      </c>
      <c r="E41" s="18"/>
      <c r="F41" t="s">
        <v>4</v>
      </c>
      <c r="G41" s="5">
        <f>IFERROR(G$34,0)</f>
        <v>63989.799958333322</v>
      </c>
    </row>
    <row r="42" spans="1:18" x14ac:dyDescent="0.35">
      <c r="C42" s="16">
        <v>5</v>
      </c>
      <c r="D42" s="17">
        <v>5.0000000000000001E-3</v>
      </c>
      <c r="E42" s="18"/>
      <c r="F42" t="s">
        <v>21</v>
      </c>
      <c r="G42" s="5">
        <f>IFERROR(H$34,0)</f>
        <v>81803.871416666661</v>
      </c>
    </row>
    <row r="43" spans="1:18" x14ac:dyDescent="0.35">
      <c r="C43" s="16">
        <v>5.5</v>
      </c>
      <c r="D43" s="17">
        <v>0.1</v>
      </c>
      <c r="E43" s="18"/>
      <c r="F43" t="s">
        <v>22</v>
      </c>
      <c r="G43" s="5">
        <f>IFERROR(I$34,0)</f>
        <v>76036.377083333282</v>
      </c>
    </row>
    <row r="44" spans="1:18" x14ac:dyDescent="0.35">
      <c r="C44" s="16">
        <v>6</v>
      </c>
      <c r="D44" s="17">
        <v>0.31</v>
      </c>
      <c r="E44" s="18"/>
      <c r="F44" t="s">
        <v>23</v>
      </c>
      <c r="G44" s="5">
        <f>IFERROR(J$34,0)</f>
        <v>77256.231708333318</v>
      </c>
    </row>
    <row r="45" spans="1:18" x14ac:dyDescent="0.35">
      <c r="C45" s="16">
        <v>6.5</v>
      </c>
      <c r="D45" s="17">
        <v>0.65</v>
      </c>
      <c r="E45" s="18"/>
      <c r="F45" t="s">
        <v>24</v>
      </c>
      <c r="G45" s="5">
        <f>IFERROR(K$34,0)</f>
        <v>93097.926624999978</v>
      </c>
    </row>
    <row r="46" spans="1:18" x14ac:dyDescent="0.35">
      <c r="C46" s="16">
        <v>7</v>
      </c>
      <c r="D46" s="17">
        <v>1.107</v>
      </c>
      <c r="E46" s="18"/>
      <c r="F46" t="s">
        <v>25</v>
      </c>
      <c r="G46" s="5">
        <f>IFERROR(L$34,0)</f>
        <v>101935.19554166665</v>
      </c>
    </row>
    <row r="47" spans="1:18" x14ac:dyDescent="0.35">
      <c r="A47" s="21">
        <f ca="1">TODAY()</f>
        <v>46232</v>
      </c>
      <c r="C47" s="16">
        <v>7.5</v>
      </c>
      <c r="D47" s="17">
        <v>1.413</v>
      </c>
      <c r="F47" t="s">
        <v>26</v>
      </c>
      <c r="G47" s="5">
        <f>IFERROR(M$34,0)</f>
        <v>86194.264749999988</v>
      </c>
    </row>
    <row r="48" spans="1:18" x14ac:dyDescent="0.35">
      <c r="C48" s="16">
        <v>8</v>
      </c>
      <c r="D48" s="17">
        <v>1.8129999999999999</v>
      </c>
      <c r="F48" t="s">
        <v>27</v>
      </c>
      <c r="G48" s="5">
        <f>IFERROR(N$34,0)</f>
        <v>70918.202208333314</v>
      </c>
    </row>
    <row r="49" spans="6:7" x14ac:dyDescent="0.35">
      <c r="F49" t="s">
        <v>28</v>
      </c>
      <c r="G49" s="5">
        <f>IFERROR(O$34,0)</f>
        <v>50233.985999999983</v>
      </c>
    </row>
    <row r="50" spans="6:7" x14ac:dyDescent="0.35">
      <c r="F50" t="s">
        <v>29</v>
      </c>
      <c r="G50" s="5">
        <f>IFERROR(P$34,0)</f>
        <v>27168.772125000014</v>
      </c>
    </row>
    <row r="51" spans="6:7" x14ac:dyDescent="0.35">
      <c r="F51" t="s">
        <v>30</v>
      </c>
      <c r="G51" s="5">
        <f>IFERROR(Q$34,0)</f>
        <v>9315.1822499999762</v>
      </c>
    </row>
    <row r="52" spans="6:7" x14ac:dyDescent="0.35">
      <c r="F52" t="s">
        <v>31</v>
      </c>
      <c r="G52" s="5">
        <f>IFERROR(R$34,0)</f>
        <v>0</v>
      </c>
    </row>
    <row r="54" spans="6:7" x14ac:dyDescent="0.35">
      <c r="F54" s="11" t="s">
        <v>20</v>
      </c>
      <c r="G54" s="14">
        <f>SUM(G41:G52)</f>
        <v>737949.80966666644</v>
      </c>
    </row>
    <row r="55" spans="6:7" x14ac:dyDescent="0.35">
      <c r="F55" s="11"/>
      <c r="G55" s="11"/>
    </row>
    <row r="56" spans="6:7" x14ac:dyDescent="0.35">
      <c r="F56" s="11" t="s">
        <v>45</v>
      </c>
      <c r="G56" s="20">
        <f>C22</f>
        <v>108191</v>
      </c>
    </row>
    <row r="57" spans="6:7" x14ac:dyDescent="0.35">
      <c r="F57" s="11" t="s">
        <v>46</v>
      </c>
      <c r="G57" s="13">
        <f>G54-G56</f>
        <v>629758.80966666644</v>
      </c>
    </row>
    <row r="66" customFormat="1" x14ac:dyDescent="0.35"/>
    <row r="67" customFormat="1" x14ac:dyDescent="0.35"/>
    <row r="68" customFormat="1" x14ac:dyDescent="0.35"/>
    <row r="69" customFormat="1" x14ac:dyDescent="0.35"/>
    <row r="70" customFormat="1" x14ac:dyDescent="0.35"/>
    <row r="71" customFormat="1" x14ac:dyDescent="0.35"/>
  </sheetData>
  <protectedRanges>
    <protectedRange sqref="G41:G52" name="Range4"/>
    <protectedRange sqref="C13 C15 C17" name="Range2"/>
    <protectedRange sqref="C6:C8" name="Range1"/>
    <protectedRange sqref="S5:S9 G12:R13 G17:R19" name="Range3"/>
    <protectedRange sqref="G6:R10" name="Range3_1"/>
  </protectedRanges>
  <mergeCells count="8">
    <mergeCell ref="F38:R38"/>
    <mergeCell ref="F39:R39"/>
    <mergeCell ref="B1:E1"/>
    <mergeCell ref="B2:D2"/>
    <mergeCell ref="F2:R2"/>
    <mergeCell ref="F3:R3"/>
    <mergeCell ref="F26:R26"/>
    <mergeCell ref="F27:R27"/>
  </mergeCells>
  <hyperlinks>
    <hyperlink ref="T5" r:id="rId1" xr:uid="{00000000-0004-0000-0B00-000000000000}"/>
    <hyperlink ref="T7" r:id="rId2" xr:uid="{00000000-0004-0000-0B00-000001000000}"/>
    <hyperlink ref="T9" r:id="rId3" xr:uid="{00000000-0004-0000-0B00-000002000000}"/>
    <hyperlink ref="T8" r:id="rId4" xr:uid="{00000000-0004-0000-0B00-000003000000}"/>
    <hyperlink ref="F8" r:id="rId5" xr:uid="{00000000-0004-0000-0B00-000004000000}"/>
    <hyperlink ref="F6" r:id="rId6" xr:uid="{00000000-0004-0000-0B00-000005000000}"/>
    <hyperlink ref="F9" r:id="rId7" xr:uid="{00000000-0004-0000-0B00-000006000000}"/>
    <hyperlink ref="F10" r:id="rId8" xr:uid="{00000000-0004-0000-0B00-000007000000}"/>
  </hyperlinks>
  <pageMargins left="0.7" right="0.7" top="0.75" bottom="0.75" header="0.3" footer="0.3"/>
  <drawing r:id="rId9"/>
  <legacyDrawing r:id="rId10"/>
  <mc:AlternateContent xmlns:mc="http://schemas.openxmlformats.org/markup-compatibility/2006">
    <mc:Choice Requires="x14">
      <controls>
        <mc:AlternateContent xmlns:mc="http://schemas.openxmlformats.org/markup-compatibility/2006">
          <mc:Choice Requires="x14">
            <control shapeId="92161" r:id="rId11" name="Button 1">
              <controlPr defaultSize="0" print="0" autoFill="0" autoPict="0" macro="[0]!Print2018">
                <anchor moveWithCells="1" sizeWithCells="1">
                  <from>
                    <xdr:col>10</xdr:col>
                    <xdr:colOff>476250</xdr:colOff>
                    <xdr:row>54</xdr:row>
                    <xdr:rowOff>184150</xdr:rowOff>
                  </from>
                  <to>
                    <xdr:col>11</xdr:col>
                    <xdr:colOff>774700</xdr:colOff>
                    <xdr:row>57</xdr:row>
                    <xdr:rowOff>69850</xdr:rowOff>
                  </to>
                </anchor>
              </controlPr>
            </control>
          </mc:Choice>
        </mc:AlternateContent>
        <mc:AlternateContent xmlns:mc="http://schemas.openxmlformats.org/markup-compatibility/2006">
          <mc:Choice Requires="x14">
            <control shapeId="92162" r:id="rId12" name="Button 2">
              <controlPr defaultSize="0" print="0" autoFill="0" autoPict="0" macro="[0]!Goto2018">
                <anchor moveWithCells="1" sizeWithCells="1">
                  <from>
                    <xdr:col>8</xdr:col>
                    <xdr:colOff>603250</xdr:colOff>
                    <xdr:row>55</xdr:row>
                    <xdr:rowOff>12700</xdr:rowOff>
                  </from>
                  <to>
                    <xdr:col>10</xdr:col>
                    <xdr:colOff>50800</xdr:colOff>
                    <xdr:row>57</xdr:row>
                    <xdr:rowOff>88900</xdr:rowOff>
                  </to>
                </anchor>
              </controlPr>
            </control>
          </mc:Choice>
        </mc:AlternateContent>
      </controls>
    </mc:Choice>
  </mc:AlternateConten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ublishingExpirationDate xmlns="http://schemas.microsoft.com/sharepoint/v3" xsi:nil="true"/>
    <PublishingStartDate xmlns="http://schemas.microsoft.com/sharepoint/v3"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5C1A0C4F7D9E3E46BA69ACFC327C83F2" ma:contentTypeVersion="2" ma:contentTypeDescription="Create a new document." ma:contentTypeScope="" ma:versionID="6776378833cc79414322a330f7703145">
  <xsd:schema xmlns:xsd="http://www.w3.org/2001/XMLSchema" xmlns:xs="http://www.w3.org/2001/XMLSchema" xmlns:p="http://schemas.microsoft.com/office/2006/metadata/properties" xmlns:ns1="http://schemas.microsoft.com/sharepoint/v3" targetNamespace="http://schemas.microsoft.com/office/2006/metadata/properties" ma:root="true" ma:fieldsID="9afdea0370ca51485487d9dbcc7fee09" ns1:_="">
    <xsd:import namespace="http://schemas.microsoft.com/sharepoint/v3"/>
    <xsd:element name="properties">
      <xsd:complexType>
        <xsd:sequence>
          <xsd:element name="documentManagement">
            <xsd:complexType>
              <xsd:all>
                <xsd:element ref="ns1:PublishingStartDate" minOccurs="0"/>
                <xsd:element ref="ns1:PublishingExpirationDat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StartDate" ma:index="4" nillable="true" ma:displayName="Scheduling Start Date" ma:description="" ma:hidden="true" ma:internalName="PublishingStartDate">
      <xsd:simpleType>
        <xsd:restriction base="dms:Unknown"/>
      </xsd:simpleType>
    </xsd:element>
    <xsd:element name="PublishingExpirationDate" ma:index="5" nillable="true" ma:displayName="Scheduling End Date" ma:description="" ma:hidden="true" ma:internalName="PublishingExpirationDat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6" ma:displayName="Content Typ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0011DED-0B4F-43E1-8509-F6EB26C79AEC}">
  <ds:schemaRefs>
    <ds:schemaRef ds:uri="http://schemas.microsoft.com/sharepoint/v3/contenttype/forms"/>
  </ds:schemaRefs>
</ds:datastoreItem>
</file>

<file path=customXml/itemProps2.xml><?xml version="1.0" encoding="utf-8"?>
<ds:datastoreItem xmlns:ds="http://schemas.openxmlformats.org/officeDocument/2006/customXml" ds:itemID="{CBA326A6-0061-4548-9A60-03C6AB1AF5C7}">
  <ds:schemaRefs>
    <ds:schemaRef ds:uri="http://www.w3.org/XML/1998/namespace"/>
    <ds:schemaRef ds:uri="http://schemas.microsoft.com/office/2006/documentManagement/types"/>
    <ds:schemaRef ds:uri="http://purl.org/dc/elements/1.1/"/>
    <ds:schemaRef ds:uri="http://purl.org/dc/terms/"/>
    <ds:schemaRef ds:uri="http://schemas.microsoft.com/office/2006/metadata/properties"/>
    <ds:schemaRef ds:uri="http://schemas.microsoft.com/office/infopath/2007/PartnerControls"/>
    <ds:schemaRef ds:uri="http://schemas.openxmlformats.org/package/2006/metadata/core-properties"/>
    <ds:schemaRef ds:uri="http://schemas.microsoft.com/sharepoint/v3"/>
    <ds:schemaRef ds:uri="http://purl.org/dc/dcmitype/"/>
  </ds:schemaRefs>
</ds:datastoreItem>
</file>

<file path=customXml/itemProps3.xml><?xml version="1.0" encoding="utf-8"?>
<ds:datastoreItem xmlns:ds="http://schemas.openxmlformats.org/officeDocument/2006/customXml" ds:itemID="{6B2A3854-396A-419E-876D-0BD4444A616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19</vt:i4>
      </vt:variant>
      <vt:variant>
        <vt:lpstr>Named Ranges</vt:lpstr>
      </vt:variant>
      <vt:variant>
        <vt:i4>2</vt:i4>
      </vt:variant>
    </vt:vector>
  </HeadingPairs>
  <TitlesOfParts>
    <vt:vector size="21" baseType="lpstr">
      <vt:lpstr>Introduction</vt:lpstr>
      <vt:lpstr>2026</vt:lpstr>
      <vt:lpstr>2025</vt:lpstr>
      <vt:lpstr>2024</vt:lpstr>
      <vt:lpstr>2023</vt:lpstr>
      <vt:lpstr>2022</vt:lpstr>
      <vt:lpstr>2021</vt:lpstr>
      <vt:lpstr>2020</vt:lpstr>
      <vt:lpstr>2019</vt:lpstr>
      <vt:lpstr>2018</vt:lpstr>
      <vt:lpstr>2017</vt:lpstr>
      <vt:lpstr>2016</vt:lpstr>
      <vt:lpstr>2015</vt:lpstr>
      <vt:lpstr>2014</vt:lpstr>
      <vt:lpstr>2013</vt:lpstr>
      <vt:lpstr>2012</vt:lpstr>
      <vt:lpstr>2011</vt:lpstr>
      <vt:lpstr>2010</vt:lpstr>
      <vt:lpstr>2009</vt:lpstr>
      <vt:lpstr>'2022'!Print_Area</vt:lpstr>
      <vt:lpstr>'2025'!Print_Area</vt:lpstr>
    </vt:vector>
  </TitlesOfParts>
  <Company>University of Tennessee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Fewell, Jason E</dc:creator>
  <cp:lastModifiedBy>Bowling, Becky</cp:lastModifiedBy>
  <cp:lastPrinted>2026-01-06T17:10:01Z</cp:lastPrinted>
  <dcterms:created xsi:type="dcterms:W3CDTF">2014-04-22T15:02:42Z</dcterms:created>
  <dcterms:modified xsi:type="dcterms:W3CDTF">2026-07-29T12:57:48Z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0x0101005C1A0C4F7D9E3E46BA69ACFC327C83F2</vt:lpwstr>
  </property>
</Properties>
</file>