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Tob Budget" sheetId="1" r:id="rId1"/>
    <sheet name="Tables" sheetId="2" r:id="rId2"/>
    <sheet name="Sheet3" sheetId="3" r:id="rId3"/>
  </sheets>
  <definedNames>
    <definedName name="_xlnm.Print_Area" localSheetId="1">'Tables'!$A$1:$F$56</definedName>
    <definedName name="_xlnm.Print_Area" localSheetId="0">'Tob Budget'!$A$1:$H$49</definedName>
  </definedNames>
  <calcPr fullCalcOnLoad="1"/>
</workbook>
</file>

<file path=xl/sharedStrings.xml><?xml version="1.0" encoding="utf-8"?>
<sst xmlns="http://schemas.openxmlformats.org/spreadsheetml/2006/main" count="154" uniqueCount="97">
  <si>
    <t>ITEM</t>
  </si>
  <si>
    <t>DESCRIPTION</t>
  </si>
  <si>
    <t>UNIT</t>
  </si>
  <si>
    <t>AMOUNT</t>
  </si>
  <si>
    <t>PRICE</t>
  </si>
  <si>
    <t>TOTAL</t>
  </si>
  <si>
    <t>YOUR</t>
  </si>
  <si>
    <t>FARM</t>
  </si>
  <si>
    <t>(#/AC)</t>
  </si>
  <si>
    <t>($/UNIT)</t>
  </si>
  <si>
    <t>($/AC)</t>
  </si>
  <si>
    <t>GROSS REVENUE</t>
  </si>
  <si>
    <t>Tobacco Sales</t>
  </si>
  <si>
    <t>lb</t>
  </si>
  <si>
    <t>VARIABLE COSTS</t>
  </si>
  <si>
    <t>Transplants</t>
  </si>
  <si>
    <t>Fertilization</t>
  </si>
  <si>
    <t>ton</t>
  </si>
  <si>
    <t>Sucker Control</t>
  </si>
  <si>
    <t>Cover crop</t>
  </si>
  <si>
    <t>Wheat</t>
  </si>
  <si>
    <t>hr</t>
  </si>
  <si>
    <t>Machinery</t>
  </si>
  <si>
    <t>Fuel/Oil, Repairs</t>
  </si>
  <si>
    <t>ac</t>
  </si>
  <si>
    <t>Interest</t>
  </si>
  <si>
    <t>$</t>
  </si>
  <si>
    <t>TOTAL VARIABLE COSTS</t>
  </si>
  <si>
    <t>RETURN OVER VARIABLE COSTS</t>
  </si>
  <si>
    <t xml:space="preserve"> </t>
  </si>
  <si>
    <t>Tobacco Sticks</t>
  </si>
  <si>
    <t>Depreciation, Insurance, Storage</t>
  </si>
  <si>
    <t>Depreciation, Insurance</t>
  </si>
  <si>
    <t>Depreciation at 8 years</t>
  </si>
  <si>
    <t>Barns, Machinery</t>
  </si>
  <si>
    <t>TOTAL FIXED COSTS</t>
  </si>
  <si>
    <t>Purchased</t>
  </si>
  <si>
    <t>RETURN TO LAND, OPERATOR LABOR AND MANAGEMENT</t>
  </si>
  <si>
    <t>Land</t>
  </si>
  <si>
    <t>Value of Land/Rental Cost</t>
  </si>
  <si>
    <t>RETURN TO OPERATORS LABOR AND MANAGEMENT</t>
  </si>
  <si>
    <t>Operator Labor</t>
  </si>
  <si>
    <t>Unpaid Operator and/or Family Labor</t>
  </si>
  <si>
    <t>hrs</t>
  </si>
  <si>
    <t>RETURN TO MANAGEMENT</t>
  </si>
  <si>
    <t>TABLE 1.</t>
  </si>
  <si>
    <t>PER ACRE RETURN OVER VARIABLE COSTS</t>
  </si>
  <si>
    <t xml:space="preserve">     AT VARYING YIELDS AND PRICES</t>
  </si>
  <si>
    <t>Yield per</t>
  </si>
  <si>
    <t>Acre</t>
  </si>
  <si>
    <t>Average Sale Price Per Pound</t>
  </si>
  <si>
    <t xml:space="preserve">      AT VARYING YIELDS AND PRICES</t>
  </si>
  <si>
    <t xml:space="preserve">  PER ACRE RETURN TO MANAGEMENT</t>
  </si>
  <si>
    <t>DARK FIRED TOBACCO BUDGET</t>
  </si>
  <si>
    <t>Dark Fired Tobacco</t>
  </si>
  <si>
    <t>Curing</t>
  </si>
  <si>
    <t>Sawdust, Slabs</t>
  </si>
  <si>
    <t>TABLE 2.</t>
  </si>
  <si>
    <t>Custom Hire</t>
  </si>
  <si>
    <t>Spraying (4 times)</t>
  </si>
  <si>
    <t>($/LB)</t>
  </si>
  <si>
    <t>TABLE 3</t>
  </si>
  <si>
    <t>PER POUND RETURN OVER VARIABLE COSTS</t>
  </si>
  <si>
    <t xml:space="preserve">       AT VARYING YIELDS AND PRICES</t>
  </si>
  <si>
    <t xml:space="preserve">                      Average Sale Price Per Pound</t>
  </si>
  <si>
    <t>TABLE 4</t>
  </si>
  <si>
    <t>PER POUND RETURN TO MANAGEMENT</t>
  </si>
  <si>
    <t>Dark Fired</t>
  </si>
  <si>
    <t>Phosphorus - P</t>
  </si>
  <si>
    <t>Herbicides</t>
  </si>
  <si>
    <t>Insecticides</t>
  </si>
  <si>
    <t>Fungicides</t>
  </si>
  <si>
    <t>Trucking</t>
  </si>
  <si>
    <t>Crop Insurance</t>
  </si>
  <si>
    <t>6 months</t>
  </si>
  <si>
    <t xml:space="preserve"> bag</t>
  </si>
  <si>
    <t>_______</t>
  </si>
  <si>
    <t>Dolomite Lime - Spread</t>
  </si>
  <si>
    <t>certification</t>
  </si>
  <si>
    <t>Nitrogen - N*</t>
  </si>
  <si>
    <t>Potassium - K**</t>
  </si>
  <si>
    <t>Hired Labor***</t>
  </si>
  <si>
    <t>GAP****</t>
  </si>
  <si>
    <t>FIXED COSTS*****</t>
  </si>
  <si>
    <t>*** Labor cost allows for most of H2A related expenses</t>
  </si>
  <si>
    <t>***** Fixed Costs are shown to provide long term information on all possible costs of production</t>
  </si>
  <si>
    <t>This budget is intended as a guide only. Each farm should adjust the estimated income and expenses as appropriate.</t>
  </si>
  <si>
    <t>** Potassium cost includes 100# muriate of potash (60# of K) + 380# sulphate of potash (190# of K)</t>
  </si>
  <si>
    <t>* Nitrogen cost shown was reduced 10% presuming DAP is used as phosphorus source</t>
  </si>
  <si>
    <t>unit</t>
  </si>
  <si>
    <t>5,000 Plants per Acre</t>
  </si>
  <si>
    <t>**** Total GAP certification cost is estimated to be $300 to $800 per year per farm</t>
  </si>
  <si>
    <t>4-Tier Barn</t>
  </si>
  <si>
    <t>2024 ESTIMATED CONTRACTED TOBACCO COSTS AND RETURNS</t>
  </si>
  <si>
    <t xml:space="preserve">Revised February 2024 - Alan Galloway, Extension Farm Mgmt. Specialist, UT, with input from Mitchell Richmond, UT Tobacco Extension Specialist, </t>
  </si>
  <si>
    <t>Andy Bailey, Dark Tobacco Specialist, UK,  Bob Pearce, Burley Tobacco Specialist, UK, Will Snell, Ag Economist, UK &amp; Tori Griffin, Extension Farm Mgmt. Spec., UT</t>
  </si>
  <si>
    <t>2024 Dark Fired Tobacco Budget - Sensitivity Tables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</si>
</sst>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0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 indent="1"/>
    </xf>
    <xf numFmtId="164" fontId="2" fillId="0" borderId="0" xfId="0" applyNumberFormat="1" applyFont="1" applyBorder="1" applyAlignment="1">
      <alignment horizontal="right" indent="1"/>
    </xf>
    <xf numFmtId="164" fontId="7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 inden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Relationship Id="rId4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533400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95300"/>
          <a:ext cx="730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7</xdr:col>
      <xdr:colOff>590550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47625" y="895350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7</xdr:col>
      <xdr:colOff>571500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4914900"/>
          <a:ext cx="730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7</xdr:col>
      <xdr:colOff>571500</xdr:colOff>
      <xdr:row>32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6276975"/>
          <a:ext cx="730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495300</xdr:colOff>
      <xdr:row>0</xdr:row>
      <xdr:rowOff>0</xdr:rowOff>
    </xdr:from>
    <xdr:to>
      <xdr:col>7</xdr:col>
      <xdr:colOff>438150</xdr:colOff>
      <xdr:row>1</xdr:row>
      <xdr:rowOff>76200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0</xdr:row>
      <xdr:rowOff>47625</xdr:rowOff>
    </xdr:from>
    <xdr:to>
      <xdr:col>5</xdr:col>
      <xdr:colOff>0</xdr:colOff>
      <xdr:row>0</xdr:row>
      <xdr:rowOff>276225</xdr:rowOff>
    </xdr:to>
    <xdr:pic>
      <xdr:nvPicPr>
        <xdr:cNvPr id="6" name="irc_mi" descr="Image result for uk extension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7625"/>
          <a:ext cx="1352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15.8515625" style="0" customWidth="1"/>
    <col min="2" max="2" width="31.28125" style="0" customWidth="1"/>
    <col min="3" max="3" width="7.28125" style="0" customWidth="1"/>
    <col min="4" max="4" width="11.421875" style="0" bestFit="1" customWidth="1"/>
    <col min="5" max="5" width="12.421875" style="8" customWidth="1"/>
    <col min="6" max="6" width="13.28125" style="8" customWidth="1"/>
    <col min="7" max="7" width="10.00390625" style="8" customWidth="1"/>
    <col min="8" max="8" width="10.57421875" style="0" customWidth="1"/>
  </cols>
  <sheetData>
    <row r="1" ht="23.25">
      <c r="A1" s="44" t="s">
        <v>53</v>
      </c>
    </row>
    <row r="2" spans="1:8" ht="15.75">
      <c r="A2" s="6" t="s">
        <v>93</v>
      </c>
      <c r="B2" s="5"/>
      <c r="C2" s="5"/>
      <c r="D2" s="5"/>
      <c r="E2" s="10"/>
      <c r="F2" s="42" t="s">
        <v>90</v>
      </c>
      <c r="G2" s="42"/>
      <c r="H2" s="16"/>
    </row>
    <row r="3" spans="1:8" ht="15.75">
      <c r="A3" s="45" t="s">
        <v>0</v>
      </c>
      <c r="B3" s="45" t="s">
        <v>1</v>
      </c>
      <c r="C3" s="45" t="s">
        <v>2</v>
      </c>
      <c r="D3" s="45" t="s">
        <v>3</v>
      </c>
      <c r="E3" s="46" t="s">
        <v>4</v>
      </c>
      <c r="F3" s="46" t="s">
        <v>5</v>
      </c>
      <c r="G3" s="46" t="s">
        <v>5</v>
      </c>
      <c r="H3" s="45" t="s">
        <v>6</v>
      </c>
    </row>
    <row r="4" spans="1:8" ht="15.75">
      <c r="A4" s="33"/>
      <c r="B4" s="33"/>
      <c r="C4" s="33"/>
      <c r="D4" s="33" t="s">
        <v>8</v>
      </c>
      <c r="E4" s="9" t="s">
        <v>9</v>
      </c>
      <c r="F4" s="9" t="s">
        <v>10</v>
      </c>
      <c r="G4" s="9" t="s">
        <v>60</v>
      </c>
      <c r="H4" s="33" t="s">
        <v>7</v>
      </c>
    </row>
    <row r="5" spans="1:8" ht="15.75">
      <c r="A5" s="1" t="s">
        <v>11</v>
      </c>
      <c r="B5" s="47"/>
      <c r="C5" s="47"/>
      <c r="D5" s="47"/>
      <c r="E5" s="48"/>
      <c r="F5" s="48"/>
      <c r="G5" s="48"/>
      <c r="H5" s="47"/>
    </row>
    <row r="6" spans="1:8" ht="15">
      <c r="A6" s="47" t="s">
        <v>12</v>
      </c>
      <c r="B6" s="47" t="s">
        <v>54</v>
      </c>
      <c r="C6" s="49" t="s">
        <v>13</v>
      </c>
      <c r="D6" s="49">
        <v>3200</v>
      </c>
      <c r="E6" s="50">
        <v>3</v>
      </c>
      <c r="F6" s="50">
        <f>+D6*E6</f>
        <v>9600</v>
      </c>
      <c r="G6" s="50">
        <f>+E6</f>
        <v>3</v>
      </c>
      <c r="H6" s="47" t="s">
        <v>76</v>
      </c>
    </row>
    <row r="7" spans="1:8" ht="15.75">
      <c r="A7" s="1" t="s">
        <v>14</v>
      </c>
      <c r="B7" s="47"/>
      <c r="C7" s="49"/>
      <c r="D7" s="49"/>
      <c r="E7" s="50"/>
      <c r="F7" s="50"/>
      <c r="G7" s="50"/>
      <c r="H7" s="47" t="s">
        <v>29</v>
      </c>
    </row>
    <row r="8" spans="1:8" ht="15">
      <c r="A8" s="51" t="s">
        <v>15</v>
      </c>
      <c r="B8" s="47" t="s">
        <v>36</v>
      </c>
      <c r="C8" s="49">
        <v>1000</v>
      </c>
      <c r="D8" s="49">
        <v>5</v>
      </c>
      <c r="E8" s="50">
        <v>65</v>
      </c>
      <c r="F8" s="50">
        <f aca="true" t="shared" si="0" ref="F8:F37">+D8*E8</f>
        <v>325</v>
      </c>
      <c r="G8" s="50">
        <f>F8/$D6</f>
        <v>0.1015625</v>
      </c>
      <c r="H8" s="47" t="s">
        <v>76</v>
      </c>
    </row>
    <row r="9" spans="1:8" ht="15">
      <c r="A9" s="51" t="s">
        <v>16</v>
      </c>
      <c r="B9" s="47" t="s">
        <v>77</v>
      </c>
      <c r="C9" s="49" t="s">
        <v>17</v>
      </c>
      <c r="D9" s="49">
        <v>1</v>
      </c>
      <c r="E9" s="50">
        <v>30</v>
      </c>
      <c r="F9" s="50">
        <f t="shared" si="0"/>
        <v>30</v>
      </c>
      <c r="G9" s="50">
        <f>F9/$D6</f>
        <v>0.009375</v>
      </c>
      <c r="H9" s="47" t="s">
        <v>76</v>
      </c>
    </row>
    <row r="10" spans="1:8" ht="15">
      <c r="A10" s="47"/>
      <c r="B10" s="47" t="s">
        <v>79</v>
      </c>
      <c r="C10" s="49" t="s">
        <v>89</v>
      </c>
      <c r="D10" s="49">
        <v>300</v>
      </c>
      <c r="E10" s="50">
        <v>0.47</v>
      </c>
      <c r="F10" s="50">
        <f t="shared" si="0"/>
        <v>141</v>
      </c>
      <c r="G10" s="50">
        <f>F10/$D6</f>
        <v>0.0440625</v>
      </c>
      <c r="H10" s="47" t="s">
        <v>76</v>
      </c>
    </row>
    <row r="11" spans="1:8" ht="15">
      <c r="A11" s="47"/>
      <c r="B11" s="47" t="s">
        <v>68</v>
      </c>
      <c r="C11" s="49" t="s">
        <v>89</v>
      </c>
      <c r="D11" s="49">
        <v>175</v>
      </c>
      <c r="E11" s="50">
        <v>0.79</v>
      </c>
      <c r="F11" s="50">
        <f t="shared" si="0"/>
        <v>138.25</v>
      </c>
      <c r="G11" s="50">
        <f>F11/$D6</f>
        <v>0.043203125</v>
      </c>
      <c r="H11" s="47" t="s">
        <v>76</v>
      </c>
    </row>
    <row r="12" spans="1:8" ht="15">
      <c r="A12" s="47"/>
      <c r="B12" s="47" t="s">
        <v>80</v>
      </c>
      <c r="C12" s="49" t="s">
        <v>89</v>
      </c>
      <c r="D12" s="49">
        <v>250</v>
      </c>
      <c r="E12" s="50">
        <v>0.78</v>
      </c>
      <c r="F12" s="50">
        <f t="shared" si="0"/>
        <v>195</v>
      </c>
      <c r="G12" s="50">
        <f>F12/$D6</f>
        <v>0.0609375</v>
      </c>
      <c r="H12" s="47" t="s">
        <v>76</v>
      </c>
    </row>
    <row r="13" spans="1:8" ht="15">
      <c r="A13" s="51" t="s">
        <v>69</v>
      </c>
      <c r="B13" s="47"/>
      <c r="C13" s="49" t="s">
        <v>24</v>
      </c>
      <c r="D13" s="49">
        <v>1</v>
      </c>
      <c r="E13" s="50">
        <v>81</v>
      </c>
      <c r="F13" s="50">
        <f t="shared" si="0"/>
        <v>81</v>
      </c>
      <c r="G13" s="50">
        <f>F13/$D6</f>
        <v>0.0253125</v>
      </c>
      <c r="H13" s="47" t="s">
        <v>76</v>
      </c>
    </row>
    <row r="14" spans="1:8" ht="15">
      <c r="A14" s="51" t="s">
        <v>70</v>
      </c>
      <c r="B14" s="47"/>
      <c r="C14" s="49" t="s">
        <v>24</v>
      </c>
      <c r="D14" s="49">
        <v>1</v>
      </c>
      <c r="E14" s="50">
        <v>87</v>
      </c>
      <c r="F14" s="50">
        <f t="shared" si="0"/>
        <v>87</v>
      </c>
      <c r="G14" s="50">
        <f>F14/$D6</f>
        <v>0.0271875</v>
      </c>
      <c r="H14" s="47" t="s">
        <v>76</v>
      </c>
    </row>
    <row r="15" spans="1:8" ht="15">
      <c r="A15" s="51" t="s">
        <v>71</v>
      </c>
      <c r="B15" s="47"/>
      <c r="C15" s="49" t="s">
        <v>24</v>
      </c>
      <c r="D15" s="49">
        <v>1</v>
      </c>
      <c r="E15" s="50">
        <v>146</v>
      </c>
      <c r="F15" s="50">
        <f t="shared" si="0"/>
        <v>146</v>
      </c>
      <c r="G15" s="50">
        <f>F15/$D6</f>
        <v>0.045625</v>
      </c>
      <c r="H15" s="47" t="s">
        <v>76</v>
      </c>
    </row>
    <row r="16" spans="1:8" ht="15">
      <c r="A16" s="47" t="s">
        <v>18</v>
      </c>
      <c r="B16" s="47"/>
      <c r="C16" s="49" t="s">
        <v>24</v>
      </c>
      <c r="D16" s="49">
        <v>1</v>
      </c>
      <c r="E16" s="50">
        <v>194</v>
      </c>
      <c r="F16" s="50">
        <f t="shared" si="0"/>
        <v>194</v>
      </c>
      <c r="G16" s="50">
        <f>F16/$D6</f>
        <v>0.060625</v>
      </c>
      <c r="H16" s="47" t="s">
        <v>76</v>
      </c>
    </row>
    <row r="17" spans="1:8" ht="15">
      <c r="A17" s="51" t="s">
        <v>19</v>
      </c>
      <c r="B17" s="47" t="s">
        <v>20</v>
      </c>
      <c r="C17" s="49" t="s">
        <v>75</v>
      </c>
      <c r="D17" s="49">
        <v>2</v>
      </c>
      <c r="E17" s="50">
        <v>15</v>
      </c>
      <c r="F17" s="50">
        <f t="shared" si="0"/>
        <v>30</v>
      </c>
      <c r="G17" s="50">
        <f>F17/$D6</f>
        <v>0.009375</v>
      </c>
      <c r="H17" s="47" t="s">
        <v>76</v>
      </c>
    </row>
    <row r="18" spans="1:8" ht="15">
      <c r="A18" s="51" t="s">
        <v>81</v>
      </c>
      <c r="B18" s="47"/>
      <c r="C18" s="49" t="s">
        <v>21</v>
      </c>
      <c r="D18" s="49">
        <v>220</v>
      </c>
      <c r="E18" s="50">
        <v>18.25</v>
      </c>
      <c r="F18" s="50">
        <f t="shared" si="0"/>
        <v>4015</v>
      </c>
      <c r="G18" s="50">
        <f>F18/$D6</f>
        <v>1.2546875</v>
      </c>
      <c r="H18" s="47" t="s">
        <v>76</v>
      </c>
    </row>
    <row r="19" spans="1:8" ht="15">
      <c r="A19" s="51" t="s">
        <v>55</v>
      </c>
      <c r="B19" s="47" t="s">
        <v>56</v>
      </c>
      <c r="C19" s="49" t="s">
        <v>24</v>
      </c>
      <c r="D19" s="49">
        <v>1</v>
      </c>
      <c r="E19" s="50">
        <v>500</v>
      </c>
      <c r="F19" s="50">
        <f t="shared" si="0"/>
        <v>500</v>
      </c>
      <c r="G19" s="50">
        <f>F19/$D6</f>
        <v>0.15625</v>
      </c>
      <c r="H19" s="47" t="s">
        <v>76</v>
      </c>
    </row>
    <row r="20" spans="1:8" ht="15">
      <c r="A20" s="51" t="s">
        <v>22</v>
      </c>
      <c r="B20" s="47" t="s">
        <v>23</v>
      </c>
      <c r="C20" s="49" t="s">
        <v>24</v>
      </c>
      <c r="D20" s="49">
        <v>1</v>
      </c>
      <c r="E20" s="50">
        <v>300</v>
      </c>
      <c r="F20" s="50">
        <f t="shared" si="0"/>
        <v>300</v>
      </c>
      <c r="G20" s="50">
        <f>F20/$D6</f>
        <v>0.09375</v>
      </c>
      <c r="H20" s="47" t="s">
        <v>76</v>
      </c>
    </row>
    <row r="21" spans="1:8" ht="15">
      <c r="A21" s="47" t="s">
        <v>73</v>
      </c>
      <c r="B21" s="47"/>
      <c r="C21" s="49" t="s">
        <v>24</v>
      </c>
      <c r="D21" s="49">
        <v>1</v>
      </c>
      <c r="E21" s="50">
        <v>450</v>
      </c>
      <c r="F21" s="50">
        <f t="shared" si="0"/>
        <v>450</v>
      </c>
      <c r="G21" s="50">
        <f>F21/$D6</f>
        <v>0.140625</v>
      </c>
      <c r="H21" s="47" t="s">
        <v>76</v>
      </c>
    </row>
    <row r="22" spans="1:8" ht="15">
      <c r="A22" s="47" t="s">
        <v>58</v>
      </c>
      <c r="B22" s="47" t="s">
        <v>59</v>
      </c>
      <c r="C22" s="49" t="s">
        <v>24</v>
      </c>
      <c r="D22" s="49">
        <v>1</v>
      </c>
      <c r="E22" s="50">
        <v>125</v>
      </c>
      <c r="F22" s="50">
        <f>+D22*E22</f>
        <v>125</v>
      </c>
      <c r="G22" s="50">
        <f>F22/$D6</f>
        <v>0.0390625</v>
      </c>
      <c r="H22" s="47" t="s">
        <v>76</v>
      </c>
    </row>
    <row r="23" spans="1:8" ht="15">
      <c r="A23" s="47" t="s">
        <v>82</v>
      </c>
      <c r="B23" s="47" t="s">
        <v>78</v>
      </c>
      <c r="C23" s="49"/>
      <c r="D23" s="49">
        <v>1</v>
      </c>
      <c r="E23" s="50">
        <v>30</v>
      </c>
      <c r="F23" s="50">
        <f>+D23*E23</f>
        <v>30</v>
      </c>
      <c r="G23" s="50">
        <f>F23/$D6</f>
        <v>0.009375</v>
      </c>
      <c r="H23" s="47"/>
    </row>
    <row r="24" spans="1:8" ht="15">
      <c r="A24" s="47" t="s">
        <v>72</v>
      </c>
      <c r="B24" s="47"/>
      <c r="C24" s="49" t="s">
        <v>24</v>
      </c>
      <c r="D24" s="49">
        <v>1</v>
      </c>
      <c r="E24" s="50">
        <v>150</v>
      </c>
      <c r="F24" s="50">
        <f>+D24*E24</f>
        <v>150</v>
      </c>
      <c r="G24" s="50">
        <f>F24/$D6</f>
        <v>0.046875</v>
      </c>
      <c r="H24" s="47" t="s">
        <v>76</v>
      </c>
    </row>
    <row r="25" spans="1:8" ht="15">
      <c r="A25" s="52" t="s">
        <v>25</v>
      </c>
      <c r="B25" s="52" t="s">
        <v>74</v>
      </c>
      <c r="C25" s="53" t="s">
        <v>26</v>
      </c>
      <c r="D25" s="54">
        <f>SUM(F8:F23)</f>
        <v>6787.25</v>
      </c>
      <c r="E25" s="55">
        <v>0.08</v>
      </c>
      <c r="F25" s="56">
        <f>+D25*E25*0.5</f>
        <v>271.49</v>
      </c>
      <c r="G25" s="50">
        <f>F25/$D6</f>
        <v>0.084840625</v>
      </c>
      <c r="H25" s="47" t="s">
        <v>76</v>
      </c>
    </row>
    <row r="26" spans="1:8" ht="15.75">
      <c r="A26" s="1" t="s">
        <v>27</v>
      </c>
      <c r="B26" s="47"/>
      <c r="C26" s="49"/>
      <c r="D26" s="49"/>
      <c r="E26" s="50"/>
      <c r="F26" s="57">
        <f>SUM(F8:F25)</f>
        <v>7208.74</v>
      </c>
      <c r="G26" s="58">
        <f>SUM(G8:G25)</f>
        <v>2.2527312499999996</v>
      </c>
      <c r="H26" s="47" t="s">
        <v>76</v>
      </c>
    </row>
    <row r="27" spans="1:8" ht="15.75">
      <c r="A27" s="1" t="s">
        <v>28</v>
      </c>
      <c r="B27" s="47"/>
      <c r="C27" s="49"/>
      <c r="D27" s="49"/>
      <c r="E27" s="50"/>
      <c r="F27" s="57">
        <f>+F6-F26</f>
        <v>2391.26</v>
      </c>
      <c r="G27" s="58">
        <f>G6-G26</f>
        <v>0.7472687500000004</v>
      </c>
      <c r="H27" s="47" t="s">
        <v>76</v>
      </c>
    </row>
    <row r="28" spans="1:8" ht="15.75">
      <c r="A28" s="1" t="s">
        <v>83</v>
      </c>
      <c r="B28" s="47"/>
      <c r="C28" s="49"/>
      <c r="D28" s="49"/>
      <c r="E28" s="50"/>
      <c r="F28" s="50" t="s">
        <v>29</v>
      </c>
      <c r="G28" s="50"/>
      <c r="H28" s="47"/>
    </row>
    <row r="29" spans="1:8" ht="15">
      <c r="A29" s="51" t="s">
        <v>22</v>
      </c>
      <c r="B29" s="47" t="s">
        <v>31</v>
      </c>
      <c r="C29" s="49" t="s">
        <v>24</v>
      </c>
      <c r="D29" s="49">
        <v>1</v>
      </c>
      <c r="E29" s="50">
        <v>300</v>
      </c>
      <c r="F29" s="50">
        <f t="shared" si="0"/>
        <v>300</v>
      </c>
      <c r="G29" s="50">
        <f>F29/D6</f>
        <v>0.09375</v>
      </c>
      <c r="H29" s="47" t="s">
        <v>76</v>
      </c>
    </row>
    <row r="30" spans="1:8" ht="15">
      <c r="A30" s="51" t="s">
        <v>92</v>
      </c>
      <c r="B30" s="47" t="s">
        <v>32</v>
      </c>
      <c r="C30" s="49" t="s">
        <v>24</v>
      </c>
      <c r="D30" s="49">
        <v>1</v>
      </c>
      <c r="E30" s="50">
        <v>560</v>
      </c>
      <c r="F30" s="50">
        <f t="shared" si="0"/>
        <v>560</v>
      </c>
      <c r="G30" s="50">
        <f>F30/D6</f>
        <v>0.175</v>
      </c>
      <c r="H30" s="47" t="s">
        <v>76</v>
      </c>
    </row>
    <row r="31" spans="1:8" ht="15">
      <c r="A31" s="51" t="s">
        <v>30</v>
      </c>
      <c r="B31" s="47" t="s">
        <v>33</v>
      </c>
      <c r="C31" s="49" t="s">
        <v>24</v>
      </c>
      <c r="D31" s="49">
        <v>1</v>
      </c>
      <c r="E31" s="50">
        <v>60</v>
      </c>
      <c r="F31" s="50">
        <f t="shared" si="0"/>
        <v>60</v>
      </c>
      <c r="G31" s="50">
        <f>F31/D6</f>
        <v>0.01875</v>
      </c>
      <c r="H31" s="47" t="s">
        <v>76</v>
      </c>
    </row>
    <row r="32" spans="1:8" ht="15">
      <c r="A32" s="59" t="s">
        <v>25</v>
      </c>
      <c r="B32" s="52" t="s">
        <v>34</v>
      </c>
      <c r="C32" s="53" t="s">
        <v>24</v>
      </c>
      <c r="D32" s="53">
        <v>1</v>
      </c>
      <c r="E32" s="56">
        <v>250</v>
      </c>
      <c r="F32" s="60">
        <f t="shared" si="0"/>
        <v>250</v>
      </c>
      <c r="G32" s="50">
        <f>F32/D6</f>
        <v>0.078125</v>
      </c>
      <c r="H32" s="47" t="s">
        <v>76</v>
      </c>
    </row>
    <row r="33" spans="1:8" ht="15.75">
      <c r="A33" s="1" t="s">
        <v>35</v>
      </c>
      <c r="B33" s="47"/>
      <c r="C33" s="49"/>
      <c r="D33" s="49"/>
      <c r="E33" s="50"/>
      <c r="F33" s="61">
        <f>SUM(F29:F32)</f>
        <v>1170</v>
      </c>
      <c r="G33" s="58">
        <f>SUM(G29:G32)</f>
        <v>0.365625</v>
      </c>
      <c r="H33" s="47" t="s">
        <v>76</v>
      </c>
    </row>
    <row r="34" spans="1:8" ht="15.75">
      <c r="A34" s="1" t="s">
        <v>37</v>
      </c>
      <c r="B34" s="47"/>
      <c r="C34" s="49"/>
      <c r="D34" s="49"/>
      <c r="E34" s="50"/>
      <c r="F34" s="57">
        <f>+F27-F33</f>
        <v>1221.2600000000002</v>
      </c>
      <c r="G34" s="57">
        <f>G27-G33</f>
        <v>0.3816437500000004</v>
      </c>
      <c r="H34" s="47" t="s">
        <v>76</v>
      </c>
    </row>
    <row r="35" spans="1:8" ht="15">
      <c r="A35" s="51" t="s">
        <v>38</v>
      </c>
      <c r="B35" s="47" t="s">
        <v>39</v>
      </c>
      <c r="C35" s="49" t="s">
        <v>24</v>
      </c>
      <c r="D35" s="49">
        <v>1</v>
      </c>
      <c r="E35" s="50">
        <v>300</v>
      </c>
      <c r="F35" s="50">
        <f t="shared" si="0"/>
        <v>300</v>
      </c>
      <c r="G35" s="50">
        <f>F35/D6</f>
        <v>0.09375</v>
      </c>
      <c r="H35" s="47" t="s">
        <v>76</v>
      </c>
    </row>
    <row r="36" spans="1:8" ht="15.75">
      <c r="A36" s="1" t="s">
        <v>40</v>
      </c>
      <c r="B36" s="47"/>
      <c r="C36" s="49"/>
      <c r="D36" s="49"/>
      <c r="E36" s="50"/>
      <c r="F36" s="57">
        <f>+F34-F35</f>
        <v>921.2600000000002</v>
      </c>
      <c r="G36" s="57">
        <f>G34-G35</f>
        <v>0.2878937500000004</v>
      </c>
      <c r="H36" s="47" t="s">
        <v>76</v>
      </c>
    </row>
    <row r="37" spans="1:8" ht="15">
      <c r="A37" s="47" t="s">
        <v>41</v>
      </c>
      <c r="B37" s="47" t="s">
        <v>42</v>
      </c>
      <c r="C37" s="49" t="s">
        <v>43</v>
      </c>
      <c r="D37" s="49">
        <v>40</v>
      </c>
      <c r="E37" s="50">
        <v>18.25</v>
      </c>
      <c r="F37" s="50">
        <f t="shared" si="0"/>
        <v>730</v>
      </c>
      <c r="G37" s="50">
        <f>F37/D6</f>
        <v>0.228125</v>
      </c>
      <c r="H37" s="47" t="s">
        <v>76</v>
      </c>
    </row>
    <row r="38" spans="1:8" ht="15.75">
      <c r="A38" s="1" t="s">
        <v>44</v>
      </c>
      <c r="B38" s="47"/>
      <c r="C38" s="49"/>
      <c r="D38" s="49"/>
      <c r="E38" s="50"/>
      <c r="F38" s="57">
        <f>+F36-F37</f>
        <v>191.26000000000022</v>
      </c>
      <c r="G38" s="57">
        <f>G36-G37</f>
        <v>0.0597687500000004</v>
      </c>
      <c r="H38" s="47" t="s">
        <v>76</v>
      </c>
    </row>
    <row r="39" spans="1:9" ht="12.75">
      <c r="A39" s="68" t="s">
        <v>94</v>
      </c>
      <c r="B39" s="68"/>
      <c r="C39" s="69"/>
      <c r="D39" s="69"/>
      <c r="E39" s="70"/>
      <c r="F39" s="67"/>
      <c r="G39" s="67"/>
      <c r="H39" s="68"/>
      <c r="I39" s="68"/>
    </row>
    <row r="40" spans="1:9" ht="12.75">
      <c r="A40" s="68" t="s">
        <v>95</v>
      </c>
      <c r="B40" s="68"/>
      <c r="C40" s="69"/>
      <c r="D40" s="69"/>
      <c r="E40" s="70"/>
      <c r="F40" s="67"/>
      <c r="G40" s="67"/>
      <c r="H40" s="68"/>
      <c r="I40" s="68"/>
    </row>
    <row r="41" spans="1:7" ht="12.75">
      <c r="A41" s="63"/>
      <c r="B41" s="63"/>
      <c r="C41" s="64"/>
      <c r="D41" s="64"/>
      <c r="E41" s="65"/>
      <c r="F41" s="67"/>
      <c r="G41" s="66"/>
    </row>
    <row r="42" spans="1:8" ht="12.75">
      <c r="A42" s="3" t="s">
        <v>88</v>
      </c>
      <c r="E42"/>
      <c r="F42" s="19"/>
      <c r="G42" s="19"/>
      <c r="H42" s="3"/>
    </row>
    <row r="43" spans="1:7" ht="12.75">
      <c r="A43" s="3" t="s">
        <v>87</v>
      </c>
      <c r="E43"/>
      <c r="F43"/>
      <c r="G43"/>
    </row>
    <row r="44" spans="1:9" ht="12.75">
      <c r="A44" s="3" t="s">
        <v>84</v>
      </c>
      <c r="E44"/>
      <c r="F44" s="21"/>
      <c r="G44" s="21"/>
      <c r="H44" s="22"/>
      <c r="I44" s="15"/>
    </row>
    <row r="45" spans="1:9" ht="12.75">
      <c r="A45" s="3" t="s">
        <v>91</v>
      </c>
      <c r="E45"/>
      <c r="F45" s="21"/>
      <c r="G45" s="21"/>
      <c r="H45" s="22"/>
      <c r="I45" s="15"/>
    </row>
    <row r="46" spans="1:9" ht="12.75">
      <c r="A46" s="3" t="s">
        <v>85</v>
      </c>
      <c r="E46"/>
      <c r="F46" s="21"/>
      <c r="G46" s="21"/>
      <c r="H46" s="22"/>
      <c r="I46" s="15"/>
    </row>
    <row r="47" spans="1:9" ht="12.75">
      <c r="A47" s="62" t="s">
        <v>86</v>
      </c>
      <c r="B47" s="15"/>
      <c r="C47" s="15"/>
      <c r="D47" s="15"/>
      <c r="E47" s="15"/>
      <c r="F47" s="21"/>
      <c r="G47" s="21"/>
      <c r="H47" s="22"/>
      <c r="I47" s="15"/>
    </row>
    <row r="48" spans="1:9" ht="12.75">
      <c r="A48" s="20"/>
      <c r="B48" s="22"/>
      <c r="C48" s="22"/>
      <c r="D48" s="22"/>
      <c r="E48" s="21"/>
      <c r="F48" s="21"/>
      <c r="G48" s="21"/>
      <c r="H48" s="22"/>
      <c r="I48" s="15"/>
    </row>
    <row r="49" ht="12.75">
      <c r="A49" s="23"/>
    </row>
  </sheetData>
  <sheetProtection/>
  <printOptions/>
  <pageMargins left="0.5" right="0.51" top="1.13" bottom="0.25" header="0.5" footer="0.5"/>
  <pageSetup fitToHeight="0" fitToWidth="1" horizontalDpi="600" verticalDpi="600" orientation="portrait" scale="86" r:id="rId2"/>
  <ignoredErrors>
    <ignoredError sqref="F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28125" style="4" customWidth="1"/>
    <col min="2" max="5" width="10.28125" style="0" customWidth="1"/>
    <col min="6" max="6" width="9.7109375" style="0" customWidth="1"/>
  </cols>
  <sheetData>
    <row r="1" spans="1:6" ht="12.75">
      <c r="A1" s="72" t="s">
        <v>96</v>
      </c>
      <c r="B1" s="73"/>
      <c r="C1" s="73"/>
      <c r="D1" s="73"/>
      <c r="E1" s="73"/>
      <c r="F1" s="73"/>
    </row>
    <row r="2" spans="1:5" ht="15.75">
      <c r="A2" s="27" t="s">
        <v>45</v>
      </c>
      <c r="B2" s="1" t="s">
        <v>46</v>
      </c>
      <c r="C2" s="1"/>
      <c r="D2" s="1"/>
      <c r="E2" s="1"/>
    </row>
    <row r="3" spans="1:6" ht="15.75">
      <c r="A3" s="43" t="s">
        <v>67</v>
      </c>
      <c r="B3" s="6" t="s">
        <v>47</v>
      </c>
      <c r="C3" s="6"/>
      <c r="D3" s="6"/>
      <c r="E3" s="6"/>
      <c r="F3" s="5"/>
    </row>
    <row r="4" spans="1:6" ht="12.75">
      <c r="A4" s="37" t="s">
        <v>48</v>
      </c>
      <c r="B4" s="71" t="s">
        <v>50</v>
      </c>
      <c r="C4" s="71"/>
      <c r="D4" s="71"/>
      <c r="E4" s="71"/>
      <c r="F4" s="71"/>
    </row>
    <row r="5" spans="1:6" s="4" customFormat="1" ht="12.75">
      <c r="A5" s="38" t="s">
        <v>49</v>
      </c>
      <c r="B5" s="18">
        <v>2.8</v>
      </c>
      <c r="C5" s="18">
        <v>2.9</v>
      </c>
      <c r="D5" s="18">
        <v>3</v>
      </c>
      <c r="E5" s="18">
        <v>3.1</v>
      </c>
      <c r="F5" s="18">
        <v>3.2</v>
      </c>
    </row>
    <row r="6" spans="1:6" ht="12.75">
      <c r="A6" s="40">
        <v>2800</v>
      </c>
      <c r="B6" s="11">
        <f>A6*$B$5-'Tob Budget'!$F$26</f>
        <v>631.2599999999993</v>
      </c>
      <c r="C6" s="11">
        <f>A6*$C$5-'Tob Budget'!$F$26</f>
        <v>911.2600000000002</v>
      </c>
      <c r="D6" s="11">
        <f>A6*$D$5-'Tob Budget'!$F$26</f>
        <v>1191.2600000000002</v>
      </c>
      <c r="E6" s="11">
        <f>A6*$E$5-'Tob Budget'!$F$26</f>
        <v>1471.2600000000002</v>
      </c>
      <c r="F6" s="11">
        <f>A6*$F$5-'Tob Budget'!$F$26</f>
        <v>1751.2600000000002</v>
      </c>
    </row>
    <row r="7" spans="1:6" ht="12.75">
      <c r="A7" s="35">
        <v>2900</v>
      </c>
      <c r="B7" s="11">
        <f>A7*$B$5-'Tob Budget'!$F$26</f>
        <v>911.2599999999993</v>
      </c>
      <c r="C7" s="11">
        <f>A7*$C$5-'Tob Budget'!$F$26</f>
        <v>1201.2600000000002</v>
      </c>
      <c r="D7" s="11">
        <f>A7*$D$5-'Tob Budget'!$F$26</f>
        <v>1491.2600000000002</v>
      </c>
      <c r="E7" s="11">
        <f>A7*$E$5-'Tob Budget'!$F$26</f>
        <v>1781.2600000000002</v>
      </c>
      <c r="F7" s="11">
        <f>A7*$F$5-'Tob Budget'!$F$26</f>
        <v>2071.26</v>
      </c>
    </row>
    <row r="8" spans="1:6" ht="12.75">
      <c r="A8" s="35">
        <v>3000</v>
      </c>
      <c r="B8" s="11">
        <f>A8*$B$5-'Tob Budget'!$F$26</f>
        <v>1191.2600000000002</v>
      </c>
      <c r="C8" s="11">
        <f>A8*$C$5-'Tob Budget'!$F$26</f>
        <v>1491.2600000000002</v>
      </c>
      <c r="D8" s="11">
        <f>A8*$D$5-'Tob Budget'!$F$26</f>
        <v>1791.2600000000002</v>
      </c>
      <c r="E8" s="11">
        <f>A8*$E$5-'Tob Budget'!$F$26</f>
        <v>2091.26</v>
      </c>
      <c r="F8" s="11">
        <f>A8*$F$5-'Tob Budget'!$F$26</f>
        <v>2391.26</v>
      </c>
    </row>
    <row r="9" spans="1:6" ht="12.75">
      <c r="A9" s="35">
        <v>3100</v>
      </c>
      <c r="B9" s="11">
        <f>A9*$B$5-'Tob Budget'!$F$26</f>
        <v>1471.2600000000002</v>
      </c>
      <c r="C9" s="11">
        <f>A9*$C$5-'Tob Budget'!$F$26</f>
        <v>1781.2600000000002</v>
      </c>
      <c r="D9" s="11">
        <f>A9*$D$5-'Tob Budget'!$F$26</f>
        <v>2091.26</v>
      </c>
      <c r="E9" s="11">
        <f>A9*$E$5-'Tob Budget'!$F$26</f>
        <v>2401.26</v>
      </c>
      <c r="F9" s="11">
        <f>A9*$F$5-'Tob Budget'!$F$26</f>
        <v>2711.26</v>
      </c>
    </row>
    <row r="10" spans="1:6" ht="12.75">
      <c r="A10" s="35">
        <v>3200</v>
      </c>
      <c r="B10" s="11">
        <f>A10*$B$5-'Tob Budget'!$F$26</f>
        <v>1751.2600000000002</v>
      </c>
      <c r="C10" s="11">
        <f>A10*$C$5-'Tob Budget'!$F$26</f>
        <v>2071.26</v>
      </c>
      <c r="D10" s="11">
        <f>A10*$D$5-'Tob Budget'!$F$26</f>
        <v>2391.26</v>
      </c>
      <c r="E10" s="11">
        <f>A10*$E$5-'Tob Budget'!$F$26</f>
        <v>2711.26</v>
      </c>
      <c r="F10" s="11">
        <f>A10*$F$5-'Tob Budget'!$F$26</f>
        <v>3031.26</v>
      </c>
    </row>
    <row r="11" spans="1:6" ht="12.75">
      <c r="A11" s="35">
        <v>3300</v>
      </c>
      <c r="B11" s="11">
        <f>A11*$B$5-'Tob Budget'!$F$26</f>
        <v>2031.2600000000002</v>
      </c>
      <c r="C11" s="11">
        <f>A11*$C$5-'Tob Budget'!$F$26</f>
        <v>2361.26</v>
      </c>
      <c r="D11" s="11">
        <f>A11*$D$5-'Tob Budget'!$F$26</f>
        <v>2691.26</v>
      </c>
      <c r="E11" s="11">
        <f>A11*$E$5-'Tob Budget'!$F$26</f>
        <v>3021.26</v>
      </c>
      <c r="F11" s="11">
        <f>A11*$F$5-'Tob Budget'!$F$26</f>
        <v>3351.26</v>
      </c>
    </row>
    <row r="12" spans="1:6" s="24" customFormat="1" ht="12.75">
      <c r="A12" s="35">
        <v>3400</v>
      </c>
      <c r="B12" s="25">
        <f>A12*$B$5-'Tob Budget'!$F$26</f>
        <v>2311.26</v>
      </c>
      <c r="C12" s="25">
        <f>A12*$C$5-'Tob Budget'!$F$26</f>
        <v>2651.26</v>
      </c>
      <c r="D12" s="25">
        <f>A12*$D$5-'Tob Budget'!$F$26</f>
        <v>2991.26</v>
      </c>
      <c r="E12" s="25">
        <f>A12*$E$5-'Tob Budget'!$F$26</f>
        <v>3331.26</v>
      </c>
      <c r="F12" s="25">
        <f>A12*$F$5-'Tob Budget'!$F$26</f>
        <v>3671.26</v>
      </c>
    </row>
    <row r="13" spans="1:6" ht="12.75">
      <c r="A13" s="39">
        <v>3500</v>
      </c>
      <c r="B13" s="12">
        <f>A13*$B$5-'Tob Budget'!$F$26</f>
        <v>2591.26</v>
      </c>
      <c r="C13" s="12">
        <f>A13*$C$5-'Tob Budget'!$F$26</f>
        <v>2941.26</v>
      </c>
      <c r="D13" s="12">
        <f>A13*$D$5-'Tob Budget'!$F$26</f>
        <v>3291.26</v>
      </c>
      <c r="E13" s="12">
        <f>A13*$E$5-'Tob Budget'!$F$26</f>
        <v>3641.26</v>
      </c>
      <c r="F13" s="12">
        <f>A13*$F$5-'Tob Budget'!$F$26</f>
        <v>3991.26</v>
      </c>
    </row>
    <row r="16" spans="1:6" ht="15.75">
      <c r="A16" s="27" t="s">
        <v>57</v>
      </c>
      <c r="B16" s="7" t="s">
        <v>52</v>
      </c>
      <c r="C16" s="7"/>
      <c r="D16" s="7"/>
      <c r="E16" s="7"/>
      <c r="F16" s="8"/>
    </row>
    <row r="17" spans="1:6" ht="15.75">
      <c r="A17" s="33"/>
      <c r="B17" s="9" t="s">
        <v>51</v>
      </c>
      <c r="C17" s="9"/>
      <c r="D17" s="9"/>
      <c r="E17" s="9"/>
      <c r="F17" s="10"/>
    </row>
    <row r="18" spans="1:6" ht="12.75">
      <c r="A18" s="37" t="s">
        <v>48</v>
      </c>
      <c r="B18" s="71" t="s">
        <v>50</v>
      </c>
      <c r="C18" s="71"/>
      <c r="D18" s="71"/>
      <c r="E18" s="71"/>
      <c r="F18" s="71"/>
    </row>
    <row r="19" spans="1:6" s="4" customFormat="1" ht="12.75">
      <c r="A19" s="38" t="s">
        <v>49</v>
      </c>
      <c r="B19" s="18">
        <f>+B5</f>
        <v>2.8</v>
      </c>
      <c r="C19" s="18">
        <f>+C5</f>
        <v>2.9</v>
      </c>
      <c r="D19" s="18">
        <f>+D5</f>
        <v>3</v>
      </c>
      <c r="E19" s="18">
        <f>+E5</f>
        <v>3.1</v>
      </c>
      <c r="F19" s="18">
        <f>+F5</f>
        <v>3.2</v>
      </c>
    </row>
    <row r="20" spans="1:6" ht="12.75">
      <c r="A20" s="35">
        <f aca="true" t="shared" si="0" ref="A20:A27">+A6</f>
        <v>2800</v>
      </c>
      <c r="B20" s="13">
        <f>+A20*B19-'Tob Budget'!$F$26-'Tob Budget'!$F$33-'Tob Budget'!$F$35-'Tob Budget'!$F$37</f>
        <v>-1568.7400000000007</v>
      </c>
      <c r="C20" s="13">
        <f>+A20*C19-'Tob Budget'!$F$26-'Tob Budget'!$F$33-'Tob Budget'!$F$35-'Tob Budget'!$F$37</f>
        <v>-1288.7399999999998</v>
      </c>
      <c r="D20" s="13">
        <f>+A20*D19-'Tob Budget'!$F$26-'Tob Budget'!$F$33-'Tob Budget'!$F$35-'Tob Budget'!$F$37</f>
        <v>-1008.7399999999998</v>
      </c>
      <c r="E20" s="13">
        <f>+A20*$E$19-'Tob Budget'!$F$26-'Tob Budget'!$F$33-'Tob Budget'!$F$35-'Tob Budget'!$F$37</f>
        <v>-728.7399999999998</v>
      </c>
      <c r="F20" s="13">
        <f>+A20*$F$19-'Tob Budget'!$F$26-'Tob Budget'!$F$33-'Tob Budget'!$F$35-'Tob Budget'!$F$37</f>
        <v>-448.7399999999998</v>
      </c>
    </row>
    <row r="21" spans="1:6" ht="12.75">
      <c r="A21" s="35">
        <f t="shared" si="0"/>
        <v>2900</v>
      </c>
      <c r="B21" s="13">
        <f>+A21*B19-'Tob Budget'!$F$26-'Tob Budget'!$F$33-'Tob Budget'!$F$35-'Tob Budget'!$F$37</f>
        <v>-1288.7400000000007</v>
      </c>
      <c r="C21" s="13">
        <f>+A21*C19-'Tob Budget'!$F$26-'Tob Budget'!$F$33-'Tob Budget'!$F$35-'Tob Budget'!$F$37</f>
        <v>-998.7399999999998</v>
      </c>
      <c r="D21" s="13">
        <f>+A21*D19-'Tob Budget'!$F$26-'Tob Budget'!$F$33-'Tob Budget'!$F$35-'Tob Budget'!$F$37</f>
        <v>-708.7399999999998</v>
      </c>
      <c r="E21" s="13">
        <f>+A21*$E$19-'Tob Budget'!$F$26-'Tob Budget'!$F$33-'Tob Budget'!$F$35-'Tob Budget'!$F$37</f>
        <v>-418.7399999999998</v>
      </c>
      <c r="F21" s="13">
        <f>+A21*$F$19-'Tob Budget'!$F$26-'Tob Budget'!$F$33-'Tob Budget'!$F$35-'Tob Budget'!$F$37</f>
        <v>-128.73999999999978</v>
      </c>
    </row>
    <row r="22" spans="1:6" ht="12.75">
      <c r="A22" s="35">
        <f t="shared" si="0"/>
        <v>3000</v>
      </c>
      <c r="B22" s="13">
        <f>+A22*B19-'Tob Budget'!$F$26-'Tob Budget'!$F$33-'Tob Budget'!$F$35-'Tob Budget'!$F$37</f>
        <v>-1008.7399999999998</v>
      </c>
      <c r="C22" s="13">
        <f>+A22*C19-'Tob Budget'!$F$26-'Tob Budget'!$F$33-'Tob Budget'!$F$35-'Tob Budget'!$F$37</f>
        <v>-708.7399999999998</v>
      </c>
      <c r="D22" s="13">
        <f>+A22*D19-'Tob Budget'!$F$26-'Tob Budget'!$F$33-'Tob Budget'!$F$35-'Tob Budget'!$F$37</f>
        <v>-408.7399999999998</v>
      </c>
      <c r="E22" s="13">
        <f>+A22*$E$19-'Tob Budget'!$F$26-'Tob Budget'!$F$33-'Tob Budget'!$F$35-'Tob Budget'!$F$37</f>
        <v>-108.73999999999978</v>
      </c>
      <c r="F22" s="13">
        <f>+A22*$F$19-'Tob Budget'!$F$26-'Tob Budget'!$F$33-'Tob Budget'!$F$35-'Tob Budget'!$F$37</f>
        <v>191.26000000000022</v>
      </c>
    </row>
    <row r="23" spans="1:6" ht="12.75">
      <c r="A23" s="35">
        <f t="shared" si="0"/>
        <v>3100</v>
      </c>
      <c r="B23" s="13">
        <f>+A23*B19-'Tob Budget'!$F$26-'Tob Budget'!$F$33-'Tob Budget'!$F$35-'Tob Budget'!$F$37</f>
        <v>-728.7399999999998</v>
      </c>
      <c r="C23" s="13">
        <f>+A23*C19-'Tob Budget'!$F$26-'Tob Budget'!$F$33-'Tob Budget'!$F$35-'Tob Budget'!$F$37</f>
        <v>-418.7399999999998</v>
      </c>
      <c r="D23" s="13">
        <f>+A23*D19-'Tob Budget'!$F$26-'Tob Budget'!$F$33-'Tob Budget'!$F$35-'Tob Budget'!$F$37</f>
        <v>-108.73999999999978</v>
      </c>
      <c r="E23" s="13">
        <f>+A23*$E$19-'Tob Budget'!$F$26-'Tob Budget'!$F$33-'Tob Budget'!$F$35-'Tob Budget'!$F$37</f>
        <v>201.26000000000022</v>
      </c>
      <c r="F23" s="13">
        <f>+A23*$F$19-'Tob Budget'!$F$26-'Tob Budget'!$F$33-'Tob Budget'!$F$35-'Tob Budget'!$F$37</f>
        <v>511.2600000000002</v>
      </c>
    </row>
    <row r="24" spans="1:6" ht="12.75">
      <c r="A24" s="35">
        <f t="shared" si="0"/>
        <v>3200</v>
      </c>
      <c r="B24" s="13">
        <f>+A24*B19-'Tob Budget'!$F$26-'Tob Budget'!$F$33-'Tob Budget'!$F$35-'Tob Budget'!$F$37</f>
        <v>-448.7399999999998</v>
      </c>
      <c r="C24" s="13">
        <f>+A24*C19-'Tob Budget'!$F$26-'Tob Budget'!$F$33-'Tob Budget'!$F$35-'Tob Budget'!$F$37</f>
        <v>-128.73999999999978</v>
      </c>
      <c r="D24" s="13">
        <f>+A24*D19-'Tob Budget'!$F$26-'Tob Budget'!$F$33-'Tob Budget'!$F$35-'Tob Budget'!$F$37</f>
        <v>191.26000000000022</v>
      </c>
      <c r="E24" s="13">
        <f>+A24*$E$19-'Tob Budget'!$F$26-'Tob Budget'!$F$33-'Tob Budget'!$F$35-'Tob Budget'!$F$37</f>
        <v>511.2600000000002</v>
      </c>
      <c r="F24" s="13">
        <f>+A24*$F$19-'Tob Budget'!$F$26-'Tob Budget'!$F$33-'Tob Budget'!$F$35-'Tob Budget'!$F$37</f>
        <v>831.2600000000002</v>
      </c>
    </row>
    <row r="25" spans="1:6" ht="12.75">
      <c r="A25" s="35">
        <f t="shared" si="0"/>
        <v>3300</v>
      </c>
      <c r="B25" s="13">
        <f>+A25*B19-'Tob Budget'!$F$26-'Tob Budget'!$F$33-'Tob Budget'!$F$35-'Tob Budget'!$F$37</f>
        <v>-168.73999999999978</v>
      </c>
      <c r="C25" s="13">
        <f>+A25*C19-'Tob Budget'!$F$26-'Tob Budget'!$F$33-'Tob Budget'!$F$35-'Tob Budget'!$F$37</f>
        <v>161.26000000000022</v>
      </c>
      <c r="D25" s="13">
        <f>+A25*D19-'Tob Budget'!$F$26-'Tob Budget'!$F$33-'Tob Budget'!$F$35-'Tob Budget'!$F$37</f>
        <v>491.2600000000002</v>
      </c>
      <c r="E25" s="13">
        <f>+A25*$E$19-'Tob Budget'!$F$26-'Tob Budget'!$F$33-'Tob Budget'!$F$35-'Tob Budget'!$F$37</f>
        <v>821.2600000000002</v>
      </c>
      <c r="F25" s="13">
        <f>+A25*$F$19-'Tob Budget'!$F$26-'Tob Budget'!$F$33-'Tob Budget'!$F$35-'Tob Budget'!$F$37</f>
        <v>1151.2600000000002</v>
      </c>
    </row>
    <row r="26" spans="1:6" ht="12.75">
      <c r="A26" s="35">
        <f t="shared" si="0"/>
        <v>3400</v>
      </c>
      <c r="B26" s="13">
        <f>+A26*B19-'Tob Budget'!$F$26-'Tob Budget'!$F$33-'Tob Budget'!$F$35-'Tob Budget'!$F$37</f>
        <v>111.26000000000022</v>
      </c>
      <c r="C26" s="13">
        <f>+A26*C19-'Tob Budget'!$F$26-'Tob Budget'!$F$33-'Tob Budget'!$F$35-'Tob Budget'!$F$37</f>
        <v>451.2600000000002</v>
      </c>
      <c r="D26" s="13">
        <f>+A26*D19-'Tob Budget'!$F$26-'Tob Budget'!$F$33-'Tob Budget'!$F$35-'Tob Budget'!$F$37</f>
        <v>791.2600000000002</v>
      </c>
      <c r="E26" s="13">
        <f>+A26*$E$19-'Tob Budget'!$F$26-'Tob Budget'!$F$33-'Tob Budget'!$F$35-'Tob Budget'!$F$37</f>
        <v>1131.2600000000002</v>
      </c>
      <c r="F26" s="13">
        <f>+A26*$F$19-'Tob Budget'!$F$26-'Tob Budget'!$F$33-'Tob Budget'!$F$35-'Tob Budget'!$F$37</f>
        <v>1471.2600000000002</v>
      </c>
    </row>
    <row r="27" spans="1:6" ht="12.75">
      <c r="A27" s="39">
        <f t="shared" si="0"/>
        <v>3500</v>
      </c>
      <c r="B27" s="14">
        <f>+A27*B19-'Tob Budget'!$F$26-'Tob Budget'!$F$33-'Tob Budget'!$F$35-'Tob Budget'!$F$37</f>
        <v>391.2600000000002</v>
      </c>
      <c r="C27" s="14">
        <f>+A27*C19-'Tob Budget'!$F$26-'Tob Budget'!$F$33-'Tob Budget'!$F$35-'Tob Budget'!$F$37</f>
        <v>741.2600000000002</v>
      </c>
      <c r="D27" s="14">
        <f>+A27*D19-'Tob Budget'!$F$26-'Tob Budget'!$F$33-'Tob Budget'!$F$35-'Tob Budget'!$F$37</f>
        <v>1091.2600000000002</v>
      </c>
      <c r="E27" s="14">
        <f>+A27*$E$19-'Tob Budget'!$F$26-'Tob Budget'!$F$33-'Tob Budget'!$F$35-'Tob Budget'!$F$37</f>
        <v>1441.2600000000002</v>
      </c>
      <c r="F27" s="14">
        <f>+A27*$F$19-'Tob Budget'!$F$26-'Tob Budget'!$F$33-'Tob Budget'!$F$35-'Tob Budget'!$F$37</f>
        <v>1791.2600000000002</v>
      </c>
    </row>
    <row r="30" spans="1:2" ht="15.75">
      <c r="A30" s="27" t="s">
        <v>61</v>
      </c>
      <c r="B30" s="32" t="s">
        <v>62</v>
      </c>
    </row>
    <row r="31" spans="1:6" s="24" customFormat="1" ht="15.75">
      <c r="A31" s="17"/>
      <c r="B31" s="28" t="s">
        <v>63</v>
      </c>
      <c r="C31" s="5"/>
      <c r="D31" s="5"/>
      <c r="E31" s="5"/>
      <c r="F31" s="5"/>
    </row>
    <row r="32" spans="1:2" ht="12.75">
      <c r="A32" s="37" t="s">
        <v>48</v>
      </c>
      <c r="B32" s="2" t="s">
        <v>64</v>
      </c>
    </row>
    <row r="33" spans="1:6" s="4" customFormat="1" ht="12.75">
      <c r="A33" s="38" t="s">
        <v>49</v>
      </c>
      <c r="B33" s="18">
        <f>+B5</f>
        <v>2.8</v>
      </c>
      <c r="C33" s="18">
        <f>+C5</f>
        <v>2.9</v>
      </c>
      <c r="D33" s="18">
        <f>+D5</f>
        <v>3</v>
      </c>
      <c r="E33" s="18">
        <f>+E5</f>
        <v>3.1</v>
      </c>
      <c r="F33" s="18">
        <f>+F5</f>
        <v>3.2</v>
      </c>
    </row>
    <row r="34" spans="1:6" ht="12.75">
      <c r="A34" s="35">
        <f aca="true" t="shared" si="1" ref="A34:A40">+A6</f>
        <v>2800</v>
      </c>
      <c r="B34" s="30">
        <f aca="true" t="shared" si="2" ref="B34:B41">B6/A34</f>
        <v>0.22544999999999976</v>
      </c>
      <c r="C34" s="30">
        <f aca="true" t="shared" si="3" ref="C34:C41">C6/A34</f>
        <v>0.3254500000000001</v>
      </c>
      <c r="D34" s="30">
        <f aca="true" t="shared" si="4" ref="D34:D41">D6/A34</f>
        <v>0.42545000000000005</v>
      </c>
      <c r="E34" s="30">
        <f aca="true" t="shared" si="5" ref="E34:E41">E6/A34</f>
        <v>0.5254500000000001</v>
      </c>
      <c r="F34" s="30">
        <f aca="true" t="shared" si="6" ref="F34:F41">F6/A34</f>
        <v>0.6254500000000001</v>
      </c>
    </row>
    <row r="35" spans="1:6" ht="12.75">
      <c r="A35" s="35">
        <f t="shared" si="1"/>
        <v>2900</v>
      </c>
      <c r="B35" s="30">
        <f t="shared" si="2"/>
        <v>0.31422758620689634</v>
      </c>
      <c r="C35" s="30">
        <f t="shared" si="3"/>
        <v>0.41422758620689665</v>
      </c>
      <c r="D35" s="30">
        <f t="shared" si="4"/>
        <v>0.5142275862068967</v>
      </c>
      <c r="E35" s="30">
        <f t="shared" si="5"/>
        <v>0.6142275862068967</v>
      </c>
      <c r="F35" s="30">
        <f t="shared" si="6"/>
        <v>0.7142275862068966</v>
      </c>
    </row>
    <row r="36" spans="1:6" ht="12.75">
      <c r="A36" s="35">
        <f t="shared" si="1"/>
        <v>3000</v>
      </c>
      <c r="B36" s="30">
        <f t="shared" si="2"/>
        <v>0.39708666666666675</v>
      </c>
      <c r="C36" s="30">
        <f t="shared" si="3"/>
        <v>0.49708666666666673</v>
      </c>
      <c r="D36" s="30">
        <f t="shared" si="4"/>
        <v>0.5970866666666668</v>
      </c>
      <c r="E36" s="30">
        <f t="shared" si="5"/>
        <v>0.6970866666666667</v>
      </c>
      <c r="F36" s="30">
        <f t="shared" si="6"/>
        <v>0.7970866666666667</v>
      </c>
    </row>
    <row r="37" spans="1:6" ht="12.75">
      <c r="A37" s="35">
        <f t="shared" si="1"/>
        <v>3100</v>
      </c>
      <c r="B37" s="30">
        <f t="shared" si="2"/>
        <v>0.4746000000000001</v>
      </c>
      <c r="C37" s="30">
        <f t="shared" si="3"/>
        <v>0.5746000000000001</v>
      </c>
      <c r="D37" s="30">
        <f t="shared" si="4"/>
        <v>0.6746000000000001</v>
      </c>
      <c r="E37" s="30">
        <f t="shared" si="5"/>
        <v>0.7746000000000001</v>
      </c>
      <c r="F37" s="30">
        <f t="shared" si="6"/>
        <v>0.8746</v>
      </c>
    </row>
    <row r="38" spans="1:6" ht="12.75">
      <c r="A38" s="35">
        <f t="shared" si="1"/>
        <v>3200</v>
      </c>
      <c r="B38" s="30">
        <f t="shared" si="2"/>
        <v>0.5472687500000001</v>
      </c>
      <c r="C38" s="30">
        <f t="shared" si="3"/>
        <v>0.6472687500000001</v>
      </c>
      <c r="D38" s="30">
        <f t="shared" si="4"/>
        <v>0.74726875</v>
      </c>
      <c r="E38" s="30">
        <f t="shared" si="5"/>
        <v>0.84726875</v>
      </c>
      <c r="F38" s="30">
        <f t="shared" si="6"/>
        <v>0.9472687500000001</v>
      </c>
    </row>
    <row r="39" spans="1:6" ht="12.75">
      <c r="A39" s="35">
        <f t="shared" si="1"/>
        <v>3300</v>
      </c>
      <c r="B39" s="30">
        <f t="shared" si="2"/>
        <v>0.6155333333333334</v>
      </c>
      <c r="C39" s="30">
        <f t="shared" si="3"/>
        <v>0.7155333333333334</v>
      </c>
      <c r="D39" s="30">
        <f t="shared" si="4"/>
        <v>0.8155333333333334</v>
      </c>
      <c r="E39" s="30">
        <f t="shared" si="5"/>
        <v>0.9155333333333334</v>
      </c>
      <c r="F39" s="30">
        <f t="shared" si="6"/>
        <v>1.0155333333333334</v>
      </c>
    </row>
    <row r="40" spans="1:6" s="24" customFormat="1" ht="12.75">
      <c r="A40" s="35">
        <f t="shared" si="1"/>
        <v>3400</v>
      </c>
      <c r="B40" s="31">
        <f t="shared" si="2"/>
        <v>0.6797823529411765</v>
      </c>
      <c r="C40" s="31">
        <f t="shared" si="3"/>
        <v>0.7797823529411765</v>
      </c>
      <c r="D40" s="31">
        <f t="shared" si="4"/>
        <v>0.8797823529411766</v>
      </c>
      <c r="E40" s="31">
        <f t="shared" si="5"/>
        <v>0.9797823529411765</v>
      </c>
      <c r="F40" s="31">
        <f t="shared" si="6"/>
        <v>1.0797823529411765</v>
      </c>
    </row>
    <row r="41" spans="1:6" ht="12.75">
      <c r="A41" s="36">
        <f>A13</f>
        <v>3500</v>
      </c>
      <c r="B41" s="29">
        <f t="shared" si="2"/>
        <v>0.74036</v>
      </c>
      <c r="C41" s="29">
        <f t="shared" si="3"/>
        <v>0.8403600000000001</v>
      </c>
      <c r="D41" s="29">
        <f t="shared" si="4"/>
        <v>0.9403600000000001</v>
      </c>
      <c r="E41" s="29">
        <f t="shared" si="5"/>
        <v>1.04036</v>
      </c>
      <c r="F41" s="29">
        <f t="shared" si="6"/>
        <v>1.14036</v>
      </c>
    </row>
    <row r="44" spans="1:2" ht="15.75">
      <c r="A44" s="27" t="s">
        <v>65</v>
      </c>
      <c r="B44" s="26" t="s">
        <v>66</v>
      </c>
    </row>
    <row r="45" spans="1:6" ht="15.75">
      <c r="A45" s="17"/>
      <c r="B45" s="28" t="s">
        <v>63</v>
      </c>
      <c r="C45" s="5"/>
      <c r="D45" s="5"/>
      <c r="E45" s="5"/>
      <c r="F45" s="5"/>
    </row>
    <row r="46" spans="1:2" ht="12.75">
      <c r="A46" s="37" t="s">
        <v>48</v>
      </c>
      <c r="B46" s="2" t="s">
        <v>64</v>
      </c>
    </row>
    <row r="47" spans="1:6" s="4" customFormat="1" ht="12.75">
      <c r="A47" s="38" t="s">
        <v>49</v>
      </c>
      <c r="B47" s="18">
        <f>+B5</f>
        <v>2.8</v>
      </c>
      <c r="C47" s="18">
        <f>+C5</f>
        <v>2.9</v>
      </c>
      <c r="D47" s="18">
        <f>+D5</f>
        <v>3</v>
      </c>
      <c r="E47" s="18">
        <f>+E5</f>
        <v>3.1</v>
      </c>
      <c r="F47" s="18">
        <f>+F5</f>
        <v>3.2</v>
      </c>
    </row>
    <row r="48" spans="1:6" ht="12.75">
      <c r="A48" s="34">
        <f aca="true" t="shared" si="7" ref="A48:A55">+A6</f>
        <v>2800</v>
      </c>
      <c r="B48" s="30">
        <f aca="true" t="shared" si="8" ref="B48:B55">B20/A48</f>
        <v>-0.560264285714286</v>
      </c>
      <c r="C48" s="30">
        <f aca="true" t="shared" si="9" ref="C48:C55">C20/A48</f>
        <v>-0.4602642857142856</v>
      </c>
      <c r="D48" s="30">
        <f aca="true" t="shared" si="10" ref="D48:D55">D20/A48</f>
        <v>-0.36026428571428565</v>
      </c>
      <c r="E48" s="30">
        <f aca="true" t="shared" si="11" ref="E48:E55">E20/A48</f>
        <v>-0.2602642857142856</v>
      </c>
      <c r="F48" s="30">
        <f aca="true" t="shared" si="12" ref="F48:F55">F20/A48</f>
        <v>-0.16026428571428564</v>
      </c>
    </row>
    <row r="49" spans="1:6" ht="12.75">
      <c r="A49" s="35">
        <f t="shared" si="7"/>
        <v>2900</v>
      </c>
      <c r="B49" s="30">
        <f t="shared" si="8"/>
        <v>-0.4443931034482761</v>
      </c>
      <c r="C49" s="30">
        <f t="shared" si="9"/>
        <v>-0.3443931034482758</v>
      </c>
      <c r="D49" s="30">
        <f t="shared" si="10"/>
        <v>-0.24439310344827578</v>
      </c>
      <c r="E49" s="30">
        <f t="shared" si="11"/>
        <v>-0.1443931034482758</v>
      </c>
      <c r="F49" s="30">
        <f t="shared" si="12"/>
        <v>-0.04439310344827579</v>
      </c>
    </row>
    <row r="50" spans="1:6" ht="12.75">
      <c r="A50" s="35">
        <f t="shared" si="7"/>
        <v>3000</v>
      </c>
      <c r="B50" s="30">
        <f t="shared" si="8"/>
        <v>-0.3362466666666666</v>
      </c>
      <c r="C50" s="30">
        <f t="shared" si="9"/>
        <v>-0.2362466666666666</v>
      </c>
      <c r="D50" s="30">
        <f t="shared" si="10"/>
        <v>-0.1362466666666666</v>
      </c>
      <c r="E50" s="30">
        <f t="shared" si="11"/>
        <v>-0.036246666666666594</v>
      </c>
      <c r="F50" s="30">
        <f t="shared" si="12"/>
        <v>0.06375333333333341</v>
      </c>
    </row>
    <row r="51" spans="1:6" ht="12.75">
      <c r="A51" s="35">
        <f t="shared" si="7"/>
        <v>3100</v>
      </c>
      <c r="B51" s="30">
        <f t="shared" si="8"/>
        <v>-0.23507741935483864</v>
      </c>
      <c r="C51" s="30">
        <f t="shared" si="9"/>
        <v>-0.13507741935483863</v>
      </c>
      <c r="D51" s="30">
        <f t="shared" si="10"/>
        <v>-0.035077419354838636</v>
      </c>
      <c r="E51" s="30">
        <f t="shared" si="11"/>
        <v>0.06492258064516136</v>
      </c>
      <c r="F51" s="30">
        <f t="shared" si="12"/>
        <v>0.16492258064516135</v>
      </c>
    </row>
    <row r="52" spans="1:6" ht="12.75">
      <c r="A52" s="35">
        <f t="shared" si="7"/>
        <v>3200</v>
      </c>
      <c r="B52" s="30">
        <f t="shared" si="8"/>
        <v>-0.14023124999999992</v>
      </c>
      <c r="C52" s="30">
        <f t="shared" si="9"/>
        <v>-0.040231249999999934</v>
      </c>
      <c r="D52" s="30">
        <f t="shared" si="10"/>
        <v>0.059768750000000065</v>
      </c>
      <c r="E52" s="30">
        <f t="shared" si="11"/>
        <v>0.15976875000000007</v>
      </c>
      <c r="F52" s="30">
        <f t="shared" si="12"/>
        <v>0.25976875000000005</v>
      </c>
    </row>
    <row r="53" spans="1:6" ht="12.75">
      <c r="A53" s="35">
        <f t="shared" si="7"/>
        <v>3300</v>
      </c>
      <c r="B53" s="30">
        <f t="shared" si="8"/>
        <v>-0.05113333333333327</v>
      </c>
      <c r="C53" s="30">
        <f t="shared" si="9"/>
        <v>0.04886666666666673</v>
      </c>
      <c r="D53" s="30">
        <f t="shared" si="10"/>
        <v>0.14886666666666673</v>
      </c>
      <c r="E53" s="30">
        <f t="shared" si="11"/>
        <v>0.24886666666666674</v>
      </c>
      <c r="F53" s="30">
        <f t="shared" si="12"/>
        <v>0.3488666666666667</v>
      </c>
    </row>
    <row r="54" spans="1:6" ht="12.75">
      <c r="A54" s="35">
        <f t="shared" si="7"/>
        <v>3400</v>
      </c>
      <c r="B54" s="30">
        <f t="shared" si="8"/>
        <v>0.03272352941176477</v>
      </c>
      <c r="C54" s="30">
        <f t="shared" si="9"/>
        <v>0.13272352941176477</v>
      </c>
      <c r="D54" s="30">
        <f t="shared" si="10"/>
        <v>0.23272352941176477</v>
      </c>
      <c r="E54" s="30">
        <f t="shared" si="11"/>
        <v>0.33272352941176475</v>
      </c>
      <c r="F54" s="30">
        <f t="shared" si="12"/>
        <v>0.4327235294117648</v>
      </c>
    </row>
    <row r="55" spans="1:6" ht="12.75">
      <c r="A55" s="36">
        <f t="shared" si="7"/>
        <v>3500</v>
      </c>
      <c r="B55" s="41">
        <f t="shared" si="8"/>
        <v>0.11178857142857149</v>
      </c>
      <c r="C55" s="29">
        <f t="shared" si="9"/>
        <v>0.2117885714285715</v>
      </c>
      <c r="D55" s="29">
        <f t="shared" si="10"/>
        <v>0.31178857142857147</v>
      </c>
      <c r="E55" s="29">
        <f t="shared" si="11"/>
        <v>0.4117885714285715</v>
      </c>
      <c r="F55" s="29">
        <f t="shared" si="12"/>
        <v>0.5117885714285715</v>
      </c>
    </row>
  </sheetData>
  <sheetProtection/>
  <mergeCells count="3">
    <mergeCell ref="B4:F4"/>
    <mergeCell ref="B18:F18"/>
    <mergeCell ref="A1:F1"/>
  </mergeCells>
  <printOptions/>
  <pageMargins left="0.75" right="0.75" top="0.7" bottom="0.62" header="0.5" footer="0.5"/>
  <pageSetup fitToWidth="0" fitToHeight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Galloway</dc:creator>
  <cp:keywords/>
  <dc:description/>
  <cp:lastModifiedBy>Galloway, Alan B</cp:lastModifiedBy>
  <cp:lastPrinted>2023-02-06T16:18:15Z</cp:lastPrinted>
  <dcterms:created xsi:type="dcterms:W3CDTF">2005-01-05T20:37:40Z</dcterms:created>
  <dcterms:modified xsi:type="dcterms:W3CDTF">2024-03-18T14:29:41Z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0x010100033D8E8C13F57D4680470D94B468FE98</vt:lpwstr>
  </property>
</Properties>
</file>