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5195" windowHeight="8700" activeTab="0"/>
  </bookViews>
  <sheets>
    <sheet name="Tob Budget" sheetId="1" r:id="rId1"/>
    <sheet name="Tables" sheetId="2" r:id="rId2"/>
    <sheet name="Sheet3" sheetId="3" r:id="rId3"/>
  </sheets>
  <definedNames>
    <definedName name="_xlnm.Print_Area" localSheetId="0">'Tob Budget'!$A$1:$H$46</definedName>
  </definedNames>
  <calcPr fullCalcOnLoad="1"/>
</workbook>
</file>

<file path=xl/sharedStrings.xml><?xml version="1.0" encoding="utf-8"?>
<sst xmlns="http://schemas.openxmlformats.org/spreadsheetml/2006/main" count="149" uniqueCount="95">
  <si>
    <t>ITEM</t>
  </si>
  <si>
    <t>DESCRIPTION</t>
  </si>
  <si>
    <t>UNIT</t>
  </si>
  <si>
    <t>AMOUNT</t>
  </si>
  <si>
    <t>PRICE</t>
  </si>
  <si>
    <t>TOTAL</t>
  </si>
  <si>
    <t>YOUR</t>
  </si>
  <si>
    <t>FARM</t>
  </si>
  <si>
    <t>($/UNIT)</t>
  </si>
  <si>
    <t>($/AC)</t>
  </si>
  <si>
    <t>GROSS REVENUE</t>
  </si>
  <si>
    <t>Tobacco Sales</t>
  </si>
  <si>
    <t>Burley Tobacco</t>
  </si>
  <si>
    <t>lb</t>
  </si>
  <si>
    <t>VARIABLE COSTS</t>
  </si>
  <si>
    <t>Transplants</t>
  </si>
  <si>
    <t>Fertilization</t>
  </si>
  <si>
    <t>Lime</t>
  </si>
  <si>
    <t>ton</t>
  </si>
  <si>
    <t>Insecticide</t>
  </si>
  <si>
    <t>Fungicide</t>
  </si>
  <si>
    <t>Sucker Control</t>
  </si>
  <si>
    <t>bu</t>
  </si>
  <si>
    <t>Machinery</t>
  </si>
  <si>
    <t>Interest</t>
  </si>
  <si>
    <t>Variable Costs, 6 months</t>
  </si>
  <si>
    <t>$</t>
  </si>
  <si>
    <t>TOTAL VARIABLE COSTS</t>
  </si>
  <si>
    <t>RETURN OVER VARIABLE COSTS</t>
  </si>
  <si>
    <t xml:space="preserve"> </t>
  </si>
  <si>
    <t>3-Tier Barn</t>
  </si>
  <si>
    <t>Tobacco Sticks</t>
  </si>
  <si>
    <t>Depreciation, Insurance, Storage</t>
  </si>
  <si>
    <t>Depreciation, Insurance</t>
  </si>
  <si>
    <t>Barns, Machinery</t>
  </si>
  <si>
    <t>TOTAL FIXED COSTS</t>
  </si>
  <si>
    <t>RETURN TO LAND, OPERATOR LABOR AND MANAGEMENT</t>
  </si>
  <si>
    <t>Land</t>
  </si>
  <si>
    <t>Value of Land/Rental Cost</t>
  </si>
  <si>
    <t>Operator Labor</t>
  </si>
  <si>
    <t>Unpaid Operator and/or Family Labor</t>
  </si>
  <si>
    <t>hrs</t>
  </si>
  <si>
    <t>RETURN TO MANAGEMENT</t>
  </si>
  <si>
    <t>________</t>
  </si>
  <si>
    <t>TABLE 1.</t>
  </si>
  <si>
    <t>PER ACRE RETURN OVER VARIABLE COSTS</t>
  </si>
  <si>
    <t xml:space="preserve">     AT VARYING YIELDS AND PRICES</t>
  </si>
  <si>
    <t>Yield per</t>
  </si>
  <si>
    <t>Acre</t>
  </si>
  <si>
    <t>Average Sale Price Per Pound</t>
  </si>
  <si>
    <t xml:space="preserve">      AT VARYING YIELDS AND PRICES</t>
  </si>
  <si>
    <t xml:space="preserve">  PER ACRE RETURN TO MANAGEMENT</t>
  </si>
  <si>
    <t>BURLEY TOBACCO BUDGET</t>
  </si>
  <si>
    <t>TABLE 2.</t>
  </si>
  <si>
    <t>TABLE 3.</t>
  </si>
  <si>
    <t xml:space="preserve">  PER ACRE RETURN OVER VARIABLE AND</t>
  </si>
  <si>
    <t xml:space="preserve">            FIXED COSTS AT VARYING YIELDS AND PRICES</t>
  </si>
  <si>
    <t xml:space="preserve">        AT VARYING YIELDS AND PRICES</t>
  </si>
  <si>
    <t xml:space="preserve">  PER POUND RETURN OVER VARIABLE COSTS</t>
  </si>
  <si>
    <t xml:space="preserve">   PER POUND RETURN TO MANAGEMENT</t>
  </si>
  <si>
    <t>TABLE 4.</t>
  </si>
  <si>
    <t>TABLE 5.</t>
  </si>
  <si>
    <t>Crop Insurance</t>
  </si>
  <si>
    <t>Purchased</t>
  </si>
  <si>
    <t>7,000 Plants per Acre</t>
  </si>
  <si>
    <t>(Qty/AC)</t>
  </si>
  <si>
    <t>Cover Crop</t>
  </si>
  <si>
    <t>Depreciated over 8 years</t>
  </si>
  <si>
    <t>RETURN TO OPERATOR LABOR AND MANAGEMENT</t>
  </si>
  <si>
    <t>Burley</t>
  </si>
  <si>
    <t>Phosphorus -P</t>
  </si>
  <si>
    <t>acre</t>
  </si>
  <si>
    <t>Miscellaneous</t>
  </si>
  <si>
    <t>Fuel/Oil, Repairs, Supplies, Materials</t>
  </si>
  <si>
    <t>Planting/setting</t>
  </si>
  <si>
    <t>Herbicide</t>
  </si>
  <si>
    <t>Trucking/Hauling</t>
  </si>
  <si>
    <t>certification</t>
  </si>
  <si>
    <t>($/LB)</t>
  </si>
  <si>
    <t>Nitrogen- N*</t>
  </si>
  <si>
    <t>Potassium- K**</t>
  </si>
  <si>
    <t>Hired Labor***</t>
  </si>
  <si>
    <t>GAP****</t>
  </si>
  <si>
    <t>*** Labor cost allows for most of H2A related expenses</t>
  </si>
  <si>
    <t>* Nitrogen cost shown was reduced by 10% presuming DAP is used as phosphorus source</t>
  </si>
  <si>
    <t>This budget is intended as a guide only. Each farm should adjust the estimated income and expenses as appropriate.</t>
  </si>
  <si>
    <t>FIXED COSTS*****</t>
  </si>
  <si>
    <t>***** Fixed Costs are shown to provide long term information on all possible costs of production</t>
  </si>
  <si>
    <t>** Potassium cost includes 100# muriate of potash (60# of K) + 240# sulphate of potash (120# of K)</t>
  </si>
  <si>
    <t>units</t>
  </si>
  <si>
    <t>**** Total GAP certification cost is estimated to be $300 to $800 per year per farm</t>
  </si>
  <si>
    <t>2024  ESTIMATED COSTS AND RETURNS</t>
  </si>
  <si>
    <t xml:space="preserve">Revised February 2024 - Alan B. Galloway, Extension Farm Management Specialist, UT; with input from Mitchell Richmond, Extension Tobacco Specialist, UT </t>
  </si>
  <si>
    <t>Andy Bailey, Dark Tobacco Specialist, UK,  Bob Pearce, Burley Tobacco Specialist, UK, Will Snell, Ag Economist, UK &amp; Tori Griffin, Extension Farm Mgmt. Specialist, UT</t>
  </si>
  <si>
    <t>2024 Burley Tobacco Budget - Sensitivity Tables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</si>
</sst>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8"/>
      <name val="Albertus Medium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 inden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16" xfId="0" applyNumberFormat="1" applyBorder="1" applyAlignment="1">
      <alignment/>
    </xf>
    <xf numFmtId="165" fontId="0" fillId="0" borderId="15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16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16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0" xfId="0" applyAlignment="1">
      <alignment/>
    </xf>
    <xf numFmtId="0" fontId="2" fillId="0" borderId="20" xfId="0" applyFont="1" applyBorder="1" applyAlignment="1">
      <alignment horizontal="center"/>
    </xf>
    <xf numFmtId="164" fontId="0" fillId="0" borderId="21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0" fontId="9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right" inden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0" fontId="12" fillId="0" borderId="10" xfId="0" applyNumberFormat="1" applyFont="1" applyBorder="1" applyAlignment="1">
      <alignment horizontal="right" indent="1"/>
    </xf>
    <xf numFmtId="164" fontId="12" fillId="0" borderId="10" xfId="0" applyNumberFormat="1" applyFont="1" applyBorder="1" applyAlignment="1">
      <alignment horizontal="right" indent="1"/>
    </xf>
    <xf numFmtId="164" fontId="1" fillId="0" borderId="23" xfId="0" applyNumberFormat="1" applyFont="1" applyBorder="1" applyAlignment="1">
      <alignment horizontal="right" indent="1"/>
    </xf>
    <xf numFmtId="164" fontId="12" fillId="0" borderId="23" xfId="0" applyNumberFormat="1" applyFont="1" applyBorder="1" applyAlignment="1">
      <alignment horizontal="right" indent="1"/>
    </xf>
    <xf numFmtId="164" fontId="12" fillId="0" borderId="0" xfId="0" applyNumberFormat="1" applyFont="1" applyBorder="1" applyAlignment="1">
      <alignment horizontal="right" indent="1"/>
    </xf>
    <xf numFmtId="164" fontId="1" fillId="0" borderId="17" xfId="0" applyNumberFormat="1" applyFont="1" applyBorder="1" applyAlignment="1">
      <alignment horizontal="right" inden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64" fontId="12" fillId="0" borderId="0" xfId="0" applyNumberFormat="1" applyFont="1" applyAlignment="1">
      <alignment horizontal="center"/>
    </xf>
    <xf numFmtId="164" fontId="15" fillId="0" borderId="0" xfId="0" applyNumberFormat="1" applyFont="1" applyBorder="1" applyAlignment="1">
      <alignment horizontal="right" inden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right" indent="1"/>
    </xf>
    <xf numFmtId="164" fontId="17" fillId="0" borderId="0" xfId="0" applyNumberFormat="1" applyFont="1" applyBorder="1" applyAlignment="1">
      <alignment horizontal="right" indent="1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hyperlink" Target="https://www.google.com/url?sa=i&amp;rct=j&amp;q=&amp;esrc=s&amp;source=images&amp;cd=&amp;cad=rja&amp;uact=8&amp;ved=2ahUKEwifj7ru0o_ZAhVDtlkKHUzDCYIQjRx6BAgAEAY&amp;url=https%3A%2F%2Fmarketing.ca.uky.edu%2Flogos&amp;psig=AOvVaw1UofyskhQkG6FSoF9njgdH&amp;ust=1517950060059568" TargetMode="External" /><Relationship Id="rId4" Type="http://schemas.openxmlformats.org/officeDocument/2006/relationships/hyperlink" Target="https://www.google.com/url?sa=i&amp;rct=j&amp;q=&amp;esrc=s&amp;source=images&amp;cd=&amp;cad=rja&amp;uact=8&amp;ved=2ahUKEwifj7ru0o_ZAhVDtlkKHUzDCYIQjRx6BAgAEAY&amp;url=https%3A%2F%2Fmarketing.ca.uky.edu%2Flogos&amp;psig=AOvVaw1UofyskhQkG6FSoF9njgdH&amp;ust=151795006005956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533400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552450"/>
          <a:ext cx="774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</xdr:row>
      <xdr:rowOff>0</xdr:rowOff>
    </xdr:from>
    <xdr:to>
      <xdr:col>7</xdr:col>
      <xdr:colOff>590550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47625" y="1009650"/>
          <a:ext cx="775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24</xdr:row>
      <xdr:rowOff>0</xdr:rowOff>
    </xdr:from>
    <xdr:to>
      <xdr:col>7</xdr:col>
      <xdr:colOff>571500</xdr:colOff>
      <xdr:row>24</xdr:row>
      <xdr:rowOff>0</xdr:rowOff>
    </xdr:to>
    <xdr:sp>
      <xdr:nvSpPr>
        <xdr:cNvPr id="3" name="Line 4"/>
        <xdr:cNvSpPr>
          <a:spLocks/>
        </xdr:cNvSpPr>
      </xdr:nvSpPr>
      <xdr:spPr>
        <a:xfrm>
          <a:off x="38100" y="5581650"/>
          <a:ext cx="774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31</xdr:row>
      <xdr:rowOff>0</xdr:rowOff>
    </xdr:from>
    <xdr:to>
      <xdr:col>7</xdr:col>
      <xdr:colOff>571500</xdr:colOff>
      <xdr:row>31</xdr:row>
      <xdr:rowOff>0</xdr:rowOff>
    </xdr:to>
    <xdr:sp>
      <xdr:nvSpPr>
        <xdr:cNvPr id="4" name="Line 5"/>
        <xdr:cNvSpPr>
          <a:spLocks/>
        </xdr:cNvSpPr>
      </xdr:nvSpPr>
      <xdr:spPr>
        <a:xfrm>
          <a:off x="38100" y="7181850"/>
          <a:ext cx="774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771525</xdr:colOff>
      <xdr:row>0</xdr:row>
      <xdr:rowOff>0</xdr:rowOff>
    </xdr:from>
    <xdr:to>
      <xdr:col>8</xdr:col>
      <xdr:colOff>9525</xdr:colOff>
      <xdr:row>1</xdr:row>
      <xdr:rowOff>47625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0"/>
          <a:ext cx="1438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485775</xdr:colOff>
      <xdr:row>0</xdr:row>
      <xdr:rowOff>28575</xdr:rowOff>
    </xdr:from>
    <xdr:to>
      <xdr:col>5</xdr:col>
      <xdr:colOff>514350</xdr:colOff>
      <xdr:row>0</xdr:row>
      <xdr:rowOff>285750</xdr:rowOff>
    </xdr:to>
    <xdr:pic>
      <xdr:nvPicPr>
        <xdr:cNvPr id="6" name="irc_mi" descr="Image result for uk extension logo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28575"/>
          <a:ext cx="1571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Layout" workbookViewId="0" topLeftCell="A1">
      <selection activeCell="D24" sqref="D24"/>
    </sheetView>
  </sheetViews>
  <sheetFormatPr defaultColWidth="9.140625" defaultRowHeight="12.75"/>
  <cols>
    <col min="1" max="1" width="15.8515625" style="0" customWidth="1"/>
    <col min="2" max="2" width="37.7109375" style="0" customWidth="1"/>
    <col min="3" max="3" width="7.8515625" style="0" customWidth="1"/>
    <col min="4" max="4" width="11.8515625" style="0" customWidth="1"/>
    <col min="5" max="5" width="11.28125" style="0" bestFit="1" customWidth="1"/>
    <col min="6" max="6" width="12.8515625" style="0" customWidth="1"/>
    <col min="7" max="7" width="10.7109375" style="0" customWidth="1"/>
    <col min="8" max="8" width="9.421875" style="0" customWidth="1"/>
  </cols>
  <sheetData>
    <row r="1" spans="1:8" ht="25.5" customHeight="1">
      <c r="A1" s="67" t="s">
        <v>52</v>
      </c>
      <c r="D1" s="50"/>
      <c r="E1" s="44"/>
      <c r="F1" s="44"/>
      <c r="H1" s="44"/>
    </row>
    <row r="2" spans="1:8" ht="18" customHeight="1">
      <c r="A2" s="66" t="s">
        <v>91</v>
      </c>
      <c r="B2" s="3"/>
      <c r="C2" s="3"/>
      <c r="D2" s="3"/>
      <c r="E2" s="3" t="s">
        <v>64</v>
      </c>
      <c r="F2" s="48"/>
      <c r="H2" s="12"/>
    </row>
    <row r="3" spans="1:8" ht="18" customHeight="1">
      <c r="A3" s="64" t="s">
        <v>0</v>
      </c>
      <c r="B3" s="64" t="s">
        <v>1</v>
      </c>
      <c r="C3" s="64" t="s">
        <v>2</v>
      </c>
      <c r="D3" s="64" t="s">
        <v>3</v>
      </c>
      <c r="E3" s="64" t="s">
        <v>4</v>
      </c>
      <c r="F3" s="64" t="s">
        <v>5</v>
      </c>
      <c r="G3" s="1" t="s">
        <v>5</v>
      </c>
      <c r="H3" s="64" t="s">
        <v>6</v>
      </c>
    </row>
    <row r="4" spans="1:8" ht="18" customHeight="1">
      <c r="A4" s="65"/>
      <c r="B4" s="65"/>
      <c r="C4" s="65"/>
      <c r="D4" s="65" t="s">
        <v>65</v>
      </c>
      <c r="E4" s="65" t="s">
        <v>8</v>
      </c>
      <c r="F4" s="65" t="s">
        <v>9</v>
      </c>
      <c r="G4" s="1" t="s">
        <v>78</v>
      </c>
      <c r="H4" s="65" t="s">
        <v>7</v>
      </c>
    </row>
    <row r="5" spans="1:7" ht="18" customHeight="1">
      <c r="A5" s="1" t="s">
        <v>10</v>
      </c>
      <c r="B5" s="52"/>
      <c r="C5" s="52"/>
      <c r="D5" s="52"/>
      <c r="E5" s="52"/>
      <c r="F5" s="52"/>
      <c r="G5" s="52"/>
    </row>
    <row r="6" spans="1:8" ht="18" customHeight="1">
      <c r="A6" s="52" t="s">
        <v>11</v>
      </c>
      <c r="B6" s="52" t="s">
        <v>12</v>
      </c>
      <c r="C6" s="53" t="s">
        <v>13</v>
      </c>
      <c r="D6" s="53">
        <v>2100</v>
      </c>
      <c r="E6" s="54">
        <v>2.5</v>
      </c>
      <c r="F6" s="54">
        <f>+D6*E6</f>
        <v>5250</v>
      </c>
      <c r="G6" s="69">
        <f>+E6</f>
        <v>2.5</v>
      </c>
      <c r="H6" t="s">
        <v>43</v>
      </c>
    </row>
    <row r="7" spans="1:7" ht="18" customHeight="1">
      <c r="A7" s="1" t="s">
        <v>14</v>
      </c>
      <c r="B7" s="52"/>
      <c r="C7" s="53"/>
      <c r="D7" s="53"/>
      <c r="E7" s="54"/>
      <c r="F7" s="54"/>
      <c r="G7" s="52"/>
    </row>
    <row r="8" spans="1:8" ht="18" customHeight="1">
      <c r="A8" s="52" t="s">
        <v>15</v>
      </c>
      <c r="B8" s="52" t="s">
        <v>63</v>
      </c>
      <c r="C8" s="53">
        <v>1000</v>
      </c>
      <c r="D8" s="53">
        <v>7</v>
      </c>
      <c r="E8" s="54">
        <v>60</v>
      </c>
      <c r="F8" s="54">
        <f>+D8*E8</f>
        <v>420</v>
      </c>
      <c r="G8" s="54">
        <f>+F8/$D$6</f>
        <v>0.2</v>
      </c>
      <c r="H8" t="s">
        <v>43</v>
      </c>
    </row>
    <row r="9" spans="1:7" ht="18" customHeight="1">
      <c r="A9" s="52" t="s">
        <v>74</v>
      </c>
      <c r="B9" s="52"/>
      <c r="C9" s="53" t="s">
        <v>71</v>
      </c>
      <c r="D9" s="53">
        <v>1</v>
      </c>
      <c r="E9" s="54">
        <v>70</v>
      </c>
      <c r="F9" s="54">
        <f>+D9*E9</f>
        <v>70</v>
      </c>
      <c r="G9" s="54">
        <f>+F9/$D$6</f>
        <v>0.03333333333333333</v>
      </c>
    </row>
    <row r="10" spans="1:12" ht="18" customHeight="1">
      <c r="A10" s="52" t="s">
        <v>16</v>
      </c>
      <c r="B10" s="52" t="s">
        <v>17</v>
      </c>
      <c r="C10" s="53" t="s">
        <v>18</v>
      </c>
      <c r="D10" s="53">
        <v>1</v>
      </c>
      <c r="E10" s="54">
        <v>25</v>
      </c>
      <c r="F10" s="54">
        <f aca="true" t="shared" si="0" ref="F10:F36">+D10*E10</f>
        <v>25</v>
      </c>
      <c r="G10" s="54">
        <f aca="true" t="shared" si="1" ref="G10:G36">+F10/$D$6</f>
        <v>0.011904761904761904</v>
      </c>
      <c r="H10" t="s">
        <v>43</v>
      </c>
      <c r="K10" s="44"/>
      <c r="L10" s="44"/>
    </row>
    <row r="11" spans="1:8" ht="18" customHeight="1">
      <c r="A11" s="52"/>
      <c r="B11" s="52" t="s">
        <v>79</v>
      </c>
      <c r="C11" s="53" t="s">
        <v>89</v>
      </c>
      <c r="D11" s="53">
        <v>225</v>
      </c>
      <c r="E11" s="54">
        <v>0.47</v>
      </c>
      <c r="F11" s="54">
        <f t="shared" si="0"/>
        <v>105.75</v>
      </c>
      <c r="G11" s="54">
        <f t="shared" si="1"/>
        <v>0.05035714285714286</v>
      </c>
      <c r="H11" t="s">
        <v>43</v>
      </c>
    </row>
    <row r="12" spans="1:8" ht="18" customHeight="1">
      <c r="A12" s="52"/>
      <c r="B12" s="52" t="s">
        <v>70</v>
      </c>
      <c r="C12" s="53" t="s">
        <v>89</v>
      </c>
      <c r="D12" s="53">
        <v>130</v>
      </c>
      <c r="E12" s="54">
        <v>0.79</v>
      </c>
      <c r="F12" s="54">
        <f t="shared" si="0"/>
        <v>102.7</v>
      </c>
      <c r="G12" s="54">
        <f t="shared" si="1"/>
        <v>0.04890476190476191</v>
      </c>
      <c r="H12" t="s">
        <v>43</v>
      </c>
    </row>
    <row r="13" spans="1:7" ht="18" customHeight="1">
      <c r="A13" s="52"/>
      <c r="B13" s="52" t="s">
        <v>80</v>
      </c>
      <c r="C13" s="53" t="s">
        <v>89</v>
      </c>
      <c r="D13" s="53">
        <v>180</v>
      </c>
      <c r="E13" s="54">
        <v>0.44</v>
      </c>
      <c r="F13" s="54">
        <f t="shared" si="0"/>
        <v>79.2</v>
      </c>
      <c r="G13" s="54">
        <f t="shared" si="1"/>
        <v>0.037714285714285714</v>
      </c>
    </row>
    <row r="14" spans="1:8" ht="18" customHeight="1">
      <c r="A14" s="52" t="s">
        <v>75</v>
      </c>
      <c r="B14" s="52"/>
      <c r="C14" s="53" t="s">
        <v>71</v>
      </c>
      <c r="D14" s="53">
        <v>1</v>
      </c>
      <c r="E14" s="54">
        <v>50</v>
      </c>
      <c r="F14" s="54">
        <f t="shared" si="0"/>
        <v>50</v>
      </c>
      <c r="G14" s="54">
        <f t="shared" si="1"/>
        <v>0.023809523809523808</v>
      </c>
      <c r="H14" t="s">
        <v>43</v>
      </c>
    </row>
    <row r="15" spans="1:8" ht="18" customHeight="1">
      <c r="A15" s="52" t="s">
        <v>19</v>
      </c>
      <c r="B15" s="52"/>
      <c r="C15" s="53" t="s">
        <v>71</v>
      </c>
      <c r="D15" s="53">
        <v>1</v>
      </c>
      <c r="E15" s="54">
        <v>86</v>
      </c>
      <c r="F15" s="54">
        <f t="shared" si="0"/>
        <v>86</v>
      </c>
      <c r="G15" s="54">
        <f t="shared" si="1"/>
        <v>0.040952380952380955</v>
      </c>
      <c r="H15" t="s">
        <v>43</v>
      </c>
    </row>
    <row r="16" spans="1:8" ht="18" customHeight="1">
      <c r="A16" s="52" t="s">
        <v>20</v>
      </c>
      <c r="B16" s="52"/>
      <c r="C16" s="53" t="s">
        <v>71</v>
      </c>
      <c r="D16" s="53">
        <v>1</v>
      </c>
      <c r="E16" s="54">
        <v>131</v>
      </c>
      <c r="F16" s="54">
        <f t="shared" si="0"/>
        <v>131</v>
      </c>
      <c r="G16" s="54">
        <f t="shared" si="1"/>
        <v>0.062380952380952384</v>
      </c>
      <c r="H16" t="s">
        <v>43</v>
      </c>
    </row>
    <row r="17" spans="1:8" ht="18" customHeight="1">
      <c r="A17" s="52" t="s">
        <v>21</v>
      </c>
      <c r="B17" s="52"/>
      <c r="C17" s="53" t="s">
        <v>71</v>
      </c>
      <c r="D17" s="53">
        <v>1</v>
      </c>
      <c r="E17" s="54">
        <v>73</v>
      </c>
      <c r="F17" s="54">
        <f t="shared" si="0"/>
        <v>73</v>
      </c>
      <c r="G17" s="54">
        <f t="shared" si="1"/>
        <v>0.034761904761904765</v>
      </c>
      <c r="H17" t="s">
        <v>43</v>
      </c>
    </row>
    <row r="18" spans="1:8" ht="18" customHeight="1">
      <c r="A18" s="52" t="s">
        <v>66</v>
      </c>
      <c r="B18" s="52"/>
      <c r="C18" s="53" t="s">
        <v>22</v>
      </c>
      <c r="D18" s="53">
        <v>2</v>
      </c>
      <c r="E18" s="54">
        <v>15</v>
      </c>
      <c r="F18" s="54">
        <f t="shared" si="0"/>
        <v>30</v>
      </c>
      <c r="G18" s="54">
        <f t="shared" si="1"/>
        <v>0.014285714285714285</v>
      </c>
      <c r="H18" t="s">
        <v>43</v>
      </c>
    </row>
    <row r="19" spans="1:8" ht="18" customHeight="1">
      <c r="A19" s="52" t="s">
        <v>81</v>
      </c>
      <c r="B19" s="52"/>
      <c r="C19" s="53" t="s">
        <v>41</v>
      </c>
      <c r="D19" s="53">
        <v>150</v>
      </c>
      <c r="E19" s="54">
        <v>18.25</v>
      </c>
      <c r="F19" s="54">
        <f t="shared" si="0"/>
        <v>2737.5</v>
      </c>
      <c r="G19" s="54">
        <f t="shared" si="1"/>
        <v>1.3035714285714286</v>
      </c>
      <c r="H19" t="s">
        <v>43</v>
      </c>
    </row>
    <row r="20" spans="1:8" ht="18" customHeight="1">
      <c r="A20" s="52" t="s">
        <v>72</v>
      </c>
      <c r="B20" s="52" t="s">
        <v>73</v>
      </c>
      <c r="C20" s="53" t="s">
        <v>71</v>
      </c>
      <c r="D20" s="53">
        <v>1</v>
      </c>
      <c r="E20" s="54">
        <v>120</v>
      </c>
      <c r="F20" s="54">
        <f t="shared" si="0"/>
        <v>120</v>
      </c>
      <c r="G20" s="54">
        <f t="shared" si="1"/>
        <v>0.05714285714285714</v>
      </c>
      <c r="H20" t="s">
        <v>43</v>
      </c>
    </row>
    <row r="21" spans="1:7" ht="18" customHeight="1">
      <c r="A21" s="52" t="s">
        <v>62</v>
      </c>
      <c r="B21" s="52"/>
      <c r="C21" s="53" t="s">
        <v>13</v>
      </c>
      <c r="D21" s="53">
        <f>+D6</f>
        <v>2100</v>
      </c>
      <c r="E21" s="54">
        <v>0.11</v>
      </c>
      <c r="F21" s="54">
        <f t="shared" si="0"/>
        <v>231</v>
      </c>
      <c r="G21" s="54">
        <f>+F21/$D$6</f>
        <v>0.11</v>
      </c>
    </row>
    <row r="22" spans="1:7" ht="18" customHeight="1">
      <c r="A22" s="52" t="s">
        <v>82</v>
      </c>
      <c r="B22" s="52" t="s">
        <v>77</v>
      </c>
      <c r="C22" s="53"/>
      <c r="D22" s="53">
        <v>1</v>
      </c>
      <c r="E22" s="54">
        <v>30</v>
      </c>
      <c r="F22" s="54">
        <f t="shared" si="0"/>
        <v>30</v>
      </c>
      <c r="G22" s="54">
        <f>+F22/$D$6</f>
        <v>0.014285714285714285</v>
      </c>
    </row>
    <row r="23" spans="1:7" ht="18" customHeight="1">
      <c r="A23" s="52" t="s">
        <v>76</v>
      </c>
      <c r="B23" s="52"/>
      <c r="C23" s="53" t="s">
        <v>13</v>
      </c>
      <c r="D23" s="53">
        <f>+D6</f>
        <v>2100</v>
      </c>
      <c r="E23" s="54">
        <v>0.03</v>
      </c>
      <c r="F23" s="54">
        <f t="shared" si="0"/>
        <v>63</v>
      </c>
      <c r="G23" s="54">
        <f t="shared" si="1"/>
        <v>0.03</v>
      </c>
    </row>
    <row r="24" spans="1:8" ht="18" customHeight="1">
      <c r="A24" s="55" t="s">
        <v>24</v>
      </c>
      <c r="B24" s="55" t="s">
        <v>25</v>
      </c>
      <c r="C24" s="56" t="s">
        <v>26</v>
      </c>
      <c r="D24" s="57">
        <f>SUM(F8:F22)</f>
        <v>4291.15</v>
      </c>
      <c r="E24" s="58">
        <v>0.08</v>
      </c>
      <c r="F24" s="59">
        <f>+D24*E24*0.5*0.8</f>
        <v>137.3168</v>
      </c>
      <c r="G24" s="54">
        <f t="shared" si="1"/>
        <v>0.06538895238095238</v>
      </c>
      <c r="H24" t="s">
        <v>43</v>
      </c>
    </row>
    <row r="25" spans="1:8" ht="18" customHeight="1">
      <c r="A25" s="1" t="s">
        <v>27</v>
      </c>
      <c r="B25" s="52"/>
      <c r="C25" s="53"/>
      <c r="D25" s="53"/>
      <c r="E25" s="54"/>
      <c r="F25" s="60">
        <f>SUM(F8:F24)</f>
        <v>4491.466799999999</v>
      </c>
      <c r="G25" s="61">
        <f t="shared" si="1"/>
        <v>2.138793714285714</v>
      </c>
      <c r="H25" t="s">
        <v>43</v>
      </c>
    </row>
    <row r="26" spans="1:8" ht="18" customHeight="1">
      <c r="A26" s="1" t="s">
        <v>28</v>
      </c>
      <c r="B26" s="52"/>
      <c r="C26" s="53"/>
      <c r="D26" s="53"/>
      <c r="E26" s="54"/>
      <c r="F26" s="60">
        <f>+F6-F25</f>
        <v>758.5332000000008</v>
      </c>
      <c r="G26" s="61">
        <f t="shared" si="1"/>
        <v>0.3612062857142861</v>
      </c>
      <c r="H26" t="s">
        <v>43</v>
      </c>
    </row>
    <row r="27" spans="1:7" ht="18" customHeight="1">
      <c r="A27" s="1" t="s">
        <v>86</v>
      </c>
      <c r="B27" s="52"/>
      <c r="C27" s="53"/>
      <c r="D27" s="53"/>
      <c r="E27" s="54"/>
      <c r="F27" s="54" t="s">
        <v>29</v>
      </c>
      <c r="G27" s="54"/>
    </row>
    <row r="28" spans="1:8" ht="18" customHeight="1">
      <c r="A28" s="52" t="s">
        <v>23</v>
      </c>
      <c r="B28" s="52" t="s">
        <v>32</v>
      </c>
      <c r="C28" s="53" t="s">
        <v>71</v>
      </c>
      <c r="D28" s="53">
        <v>1</v>
      </c>
      <c r="E28" s="54">
        <v>115</v>
      </c>
      <c r="F28" s="54">
        <f t="shared" si="0"/>
        <v>115</v>
      </c>
      <c r="G28" s="54">
        <f t="shared" si="1"/>
        <v>0.05476190476190476</v>
      </c>
      <c r="H28" t="s">
        <v>43</v>
      </c>
    </row>
    <row r="29" spans="1:8" ht="18" customHeight="1">
      <c r="A29" s="52" t="s">
        <v>30</v>
      </c>
      <c r="B29" s="52" t="s">
        <v>33</v>
      </c>
      <c r="C29" s="53" t="s">
        <v>71</v>
      </c>
      <c r="D29" s="53">
        <v>1</v>
      </c>
      <c r="E29" s="54">
        <v>215</v>
      </c>
      <c r="F29" s="54">
        <f t="shared" si="0"/>
        <v>215</v>
      </c>
      <c r="G29" s="54">
        <f t="shared" si="1"/>
        <v>0.10238095238095238</v>
      </c>
      <c r="H29" t="s">
        <v>43</v>
      </c>
    </row>
    <row r="30" spans="1:8" ht="18" customHeight="1">
      <c r="A30" s="52" t="s">
        <v>31</v>
      </c>
      <c r="B30" s="52" t="s">
        <v>67</v>
      </c>
      <c r="C30" s="53" t="s">
        <v>71</v>
      </c>
      <c r="D30" s="53">
        <v>1</v>
      </c>
      <c r="E30" s="54">
        <v>45</v>
      </c>
      <c r="F30" s="54">
        <f t="shared" si="0"/>
        <v>45</v>
      </c>
      <c r="G30" s="54">
        <f t="shared" si="1"/>
        <v>0.02142857142857143</v>
      </c>
      <c r="H30" t="s">
        <v>43</v>
      </c>
    </row>
    <row r="31" spans="1:8" ht="18" customHeight="1">
      <c r="A31" s="55" t="s">
        <v>24</v>
      </c>
      <c r="B31" s="55" t="s">
        <v>34</v>
      </c>
      <c r="C31" s="56" t="s">
        <v>71</v>
      </c>
      <c r="D31" s="56">
        <v>1</v>
      </c>
      <c r="E31" s="59">
        <v>195</v>
      </c>
      <c r="F31" s="62">
        <f t="shared" si="0"/>
        <v>195</v>
      </c>
      <c r="G31" s="54">
        <f t="shared" si="1"/>
        <v>0.09285714285714286</v>
      </c>
      <c r="H31" t="s">
        <v>43</v>
      </c>
    </row>
    <row r="32" spans="1:8" ht="18" customHeight="1">
      <c r="A32" s="1" t="s">
        <v>35</v>
      </c>
      <c r="B32" s="52"/>
      <c r="C32" s="53"/>
      <c r="D32" s="53"/>
      <c r="E32" s="54"/>
      <c r="F32" s="63">
        <f>SUM(F28:F31)</f>
        <v>570</v>
      </c>
      <c r="G32" s="61">
        <f t="shared" si="1"/>
        <v>0.2714285714285714</v>
      </c>
      <c r="H32" t="s">
        <v>43</v>
      </c>
    </row>
    <row r="33" spans="1:8" ht="18" customHeight="1">
      <c r="A33" s="1" t="s">
        <v>36</v>
      </c>
      <c r="B33" s="52"/>
      <c r="C33" s="53"/>
      <c r="D33" s="53"/>
      <c r="E33" s="54"/>
      <c r="F33" s="60">
        <f>+F26-F32</f>
        <v>188.53320000000076</v>
      </c>
      <c r="G33" s="61">
        <f t="shared" si="1"/>
        <v>0.08977771428571465</v>
      </c>
      <c r="H33" t="s">
        <v>43</v>
      </c>
    </row>
    <row r="34" spans="1:8" ht="18" customHeight="1">
      <c r="A34" s="52" t="s">
        <v>37</v>
      </c>
      <c r="B34" s="52" t="s">
        <v>38</v>
      </c>
      <c r="C34" s="53" t="s">
        <v>71</v>
      </c>
      <c r="D34" s="53">
        <v>1</v>
      </c>
      <c r="E34" s="54">
        <v>250</v>
      </c>
      <c r="F34" s="54">
        <f t="shared" si="0"/>
        <v>250</v>
      </c>
      <c r="G34" s="54">
        <f t="shared" si="1"/>
        <v>0.11904761904761904</v>
      </c>
      <c r="H34" t="s">
        <v>43</v>
      </c>
    </row>
    <row r="35" spans="1:8" ht="18" customHeight="1">
      <c r="A35" s="1" t="s">
        <v>68</v>
      </c>
      <c r="B35" s="52"/>
      <c r="C35" s="53"/>
      <c r="D35" s="53"/>
      <c r="E35" s="54"/>
      <c r="F35" s="60">
        <f>+F33-F34</f>
        <v>-61.46679999999924</v>
      </c>
      <c r="G35" s="61">
        <f t="shared" si="1"/>
        <v>-0.0292699047619044</v>
      </c>
      <c r="H35" t="s">
        <v>43</v>
      </c>
    </row>
    <row r="36" spans="1:8" ht="18" customHeight="1">
      <c r="A36" s="52" t="s">
        <v>39</v>
      </c>
      <c r="B36" s="52" t="s">
        <v>40</v>
      </c>
      <c r="C36" s="53" t="s">
        <v>41</v>
      </c>
      <c r="D36" s="53">
        <v>35</v>
      </c>
      <c r="E36" s="54">
        <v>18.25</v>
      </c>
      <c r="F36" s="54">
        <f t="shared" si="0"/>
        <v>638.75</v>
      </c>
      <c r="G36" s="54">
        <f t="shared" si="1"/>
        <v>0.30416666666666664</v>
      </c>
      <c r="H36" t="s">
        <v>43</v>
      </c>
    </row>
    <row r="37" spans="1:8" ht="18" customHeight="1">
      <c r="A37" s="1" t="s">
        <v>42</v>
      </c>
      <c r="B37" s="52"/>
      <c r="C37" s="53"/>
      <c r="D37" s="53"/>
      <c r="E37" s="54"/>
      <c r="F37" s="60">
        <f>+F35-F36</f>
        <v>-700.2167999999992</v>
      </c>
      <c r="G37" s="61">
        <f>+F37/$D$6</f>
        <v>-0.3334365714285711</v>
      </c>
      <c r="H37" t="s">
        <v>43</v>
      </c>
    </row>
    <row r="38" spans="1:7" ht="15" customHeight="1">
      <c r="A38" s="71" t="s">
        <v>92</v>
      </c>
      <c r="B38" s="71"/>
      <c r="C38" s="72"/>
      <c r="D38" s="72"/>
      <c r="E38" s="73"/>
      <c r="F38" s="74"/>
      <c r="G38" s="74"/>
    </row>
    <row r="39" spans="1:7" ht="15" customHeight="1">
      <c r="A39" s="71" t="s">
        <v>93</v>
      </c>
      <c r="B39" s="71"/>
      <c r="C39" s="72"/>
      <c r="D39" s="72"/>
      <c r="E39" s="73"/>
      <c r="F39" s="74"/>
      <c r="G39" s="74"/>
    </row>
    <row r="40" spans="1:7" ht="15" customHeight="1">
      <c r="A40" s="71"/>
      <c r="B40" s="71"/>
      <c r="C40" s="72"/>
      <c r="D40" s="72"/>
      <c r="E40" s="73"/>
      <c r="F40" s="70"/>
      <c r="G40" s="10"/>
    </row>
    <row r="41" ht="12.75">
      <c r="A41" s="2" t="s">
        <v>84</v>
      </c>
    </row>
    <row r="42" ht="12.75">
      <c r="A42" s="2" t="s">
        <v>88</v>
      </c>
    </row>
    <row r="43" ht="12.75">
      <c r="A43" s="2" t="s">
        <v>83</v>
      </c>
    </row>
    <row r="44" ht="12.75">
      <c r="A44" s="2" t="s">
        <v>90</v>
      </c>
    </row>
    <row r="45" ht="12.75">
      <c r="A45" s="2" t="s">
        <v>87</v>
      </c>
    </row>
    <row r="46" spans="1:9" ht="12.75">
      <c r="A46" s="51" t="s">
        <v>85</v>
      </c>
      <c r="B46" s="13"/>
      <c r="C46" s="13"/>
      <c r="D46" s="13"/>
      <c r="E46" s="13"/>
      <c r="F46" s="13"/>
      <c r="G46" s="13"/>
      <c r="H46" s="13"/>
      <c r="I46" s="11"/>
    </row>
    <row r="55" spans="1:8" ht="15.75">
      <c r="A55" s="1"/>
      <c r="B55" s="1"/>
      <c r="C55" s="1"/>
      <c r="D55" s="1"/>
      <c r="E55" s="1"/>
      <c r="H55" s="1"/>
    </row>
    <row r="56" spans="1:9" ht="15.75">
      <c r="A56" s="15"/>
      <c r="B56" s="15"/>
      <c r="C56" s="15"/>
      <c r="D56" s="15"/>
      <c r="E56" s="15"/>
      <c r="F56" s="16"/>
      <c r="G56" s="16"/>
      <c r="H56" s="15"/>
      <c r="I56" s="16"/>
    </row>
    <row r="57" spans="1:9" ht="12.75">
      <c r="A57" s="14"/>
      <c r="B57" s="17"/>
      <c r="C57" s="17"/>
      <c r="D57" s="17"/>
      <c r="E57" s="17"/>
      <c r="F57" s="17"/>
      <c r="G57" s="17"/>
      <c r="H57" s="6"/>
      <c r="I57" s="6"/>
    </row>
    <row r="58" spans="2:9" ht="12.75">
      <c r="B58" s="6"/>
      <c r="C58" s="6"/>
      <c r="D58" s="6"/>
      <c r="E58" s="6"/>
      <c r="F58" s="6"/>
      <c r="G58" s="6"/>
      <c r="H58" s="6"/>
      <c r="I58" s="6"/>
    </row>
    <row r="59" spans="2:9" ht="12.75">
      <c r="B59" s="6"/>
      <c r="C59" s="6"/>
      <c r="D59" s="6"/>
      <c r="E59" s="6"/>
      <c r="F59" s="6"/>
      <c r="G59" s="6"/>
      <c r="H59" s="6"/>
      <c r="I59" s="6"/>
    </row>
    <row r="60" spans="2:9" ht="12.75">
      <c r="B60" s="6"/>
      <c r="C60" s="6"/>
      <c r="D60" s="6"/>
      <c r="E60" s="6"/>
      <c r="F60" s="6"/>
      <c r="G60" s="6"/>
      <c r="H60" s="6"/>
      <c r="I60" s="6"/>
    </row>
    <row r="61" spans="2:9" ht="12.75">
      <c r="B61" s="6"/>
      <c r="C61" s="6"/>
      <c r="D61" s="6"/>
      <c r="E61" s="6"/>
      <c r="F61" s="6"/>
      <c r="G61" s="6"/>
      <c r="H61" s="6"/>
      <c r="I61" s="6"/>
    </row>
    <row r="62" spans="2:9" ht="12.75">
      <c r="B62" s="6"/>
      <c r="C62" s="6"/>
      <c r="D62" s="6"/>
      <c r="E62" s="6"/>
      <c r="F62" s="6"/>
      <c r="G62" s="6"/>
      <c r="H62" s="18"/>
      <c r="I62" s="18"/>
    </row>
    <row r="63" spans="1:7" ht="12.75">
      <c r="A63" s="16"/>
      <c r="B63" s="16"/>
      <c r="C63" s="18"/>
      <c r="D63" s="18"/>
      <c r="E63" s="18"/>
      <c r="F63" s="18"/>
      <c r="G63" s="18"/>
    </row>
  </sheetData>
  <sheetProtection/>
  <printOptions/>
  <pageMargins left="0.5" right="0.5" top="0.88" bottom="0.25" header="0.5" footer="0.5"/>
  <pageSetup fitToHeight="0" fitToWidth="1" horizontalDpi="600" verticalDpi="600" orientation="portrait" scale="77" r:id="rId2"/>
  <ignoredErrors>
    <ignoredError sqref="F3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6" width="10.28125" style="0" customWidth="1"/>
  </cols>
  <sheetData>
    <row r="1" ht="12.75">
      <c r="A1" s="68" t="s">
        <v>94</v>
      </c>
    </row>
    <row r="2" spans="1:6" ht="15.75">
      <c r="A2" s="20" t="s">
        <v>44</v>
      </c>
      <c r="B2" s="19" t="s">
        <v>45</v>
      </c>
      <c r="C2" s="19"/>
      <c r="D2" s="19"/>
      <c r="E2" s="19"/>
      <c r="F2" s="22"/>
    </row>
    <row r="3" spans="1:6" ht="15.75">
      <c r="A3" s="49" t="s">
        <v>69</v>
      </c>
      <c r="B3" s="4" t="s">
        <v>46</v>
      </c>
      <c r="C3" s="4"/>
      <c r="D3" s="4"/>
      <c r="E3" s="4"/>
      <c r="F3" s="23"/>
    </row>
    <row r="4" spans="1:6" ht="12.75">
      <c r="A4" s="37" t="s">
        <v>47</v>
      </c>
      <c r="B4" s="76" t="s">
        <v>49</v>
      </c>
      <c r="C4" s="76"/>
      <c r="D4" s="76"/>
      <c r="E4" s="76"/>
      <c r="F4" s="77"/>
    </row>
    <row r="5" spans="1:6" ht="13.5" thickBot="1">
      <c r="A5" s="45" t="s">
        <v>48</v>
      </c>
      <c r="B5" s="46">
        <v>2.2</v>
      </c>
      <c r="C5" s="46">
        <v>2.4</v>
      </c>
      <c r="D5" s="46">
        <v>2.5</v>
      </c>
      <c r="E5" s="46">
        <v>2.6</v>
      </c>
      <c r="F5" s="47">
        <v>2.7</v>
      </c>
    </row>
    <row r="6" spans="1:6" ht="12.75">
      <c r="A6" s="38">
        <v>1900</v>
      </c>
      <c r="B6" s="6">
        <f>A6*$B$5-'Tob Budget'!$F$25</f>
        <v>-311.46679999999924</v>
      </c>
      <c r="C6" s="6">
        <f>A6*$C$5-'Tob Budget'!$F$25</f>
        <v>68.53320000000076</v>
      </c>
      <c r="D6" s="6">
        <f>A6*$D$5-'Tob Budget'!$F$25</f>
        <v>258.53320000000076</v>
      </c>
      <c r="E6" s="6">
        <f>A6*$E$5-'Tob Budget'!$F$25</f>
        <v>448.53320000000076</v>
      </c>
      <c r="F6" s="24">
        <f>A6*$F$5-'Tob Budget'!$F$25</f>
        <v>638.5332000000008</v>
      </c>
    </row>
    <row r="7" spans="1:6" ht="12.75">
      <c r="A7" s="38">
        <v>2000</v>
      </c>
      <c r="B7" s="6">
        <f>A7*$B$5-'Tob Budget'!$F$25</f>
        <v>-91.46679999999924</v>
      </c>
      <c r="C7" s="6">
        <f>A7*$C$5-'Tob Budget'!$F$25</f>
        <v>308.53320000000076</v>
      </c>
      <c r="D7" s="6">
        <f>A7*$D$5-'Tob Budget'!$F$25</f>
        <v>508.53320000000076</v>
      </c>
      <c r="E7" s="6">
        <f>A7*$E$5-'Tob Budget'!$F$25</f>
        <v>708.5332000000008</v>
      </c>
      <c r="F7" s="24">
        <f>A7*$F$5-'Tob Budget'!$F$25</f>
        <v>908.5332000000008</v>
      </c>
    </row>
    <row r="8" spans="1:6" ht="12.75">
      <c r="A8" s="38">
        <v>2100</v>
      </c>
      <c r="B8" s="6">
        <f>A8*$B$5-'Tob Budget'!$F$25</f>
        <v>128.53320000000076</v>
      </c>
      <c r="C8" s="6">
        <f>A8*$C$5-'Tob Budget'!$F$25</f>
        <v>548.5332000000008</v>
      </c>
      <c r="D8" s="6">
        <f>A8*$D$5-'Tob Budget'!$F$25</f>
        <v>758.5332000000008</v>
      </c>
      <c r="E8" s="6">
        <f>A8*$E$5-'Tob Budget'!$F$25</f>
        <v>968.5332000000008</v>
      </c>
      <c r="F8" s="24">
        <f>A8*$F$5-'Tob Budget'!$F$25</f>
        <v>1178.5332000000008</v>
      </c>
    </row>
    <row r="9" spans="1:6" ht="12.75">
      <c r="A9" s="38">
        <v>2200</v>
      </c>
      <c r="B9" s="6">
        <f>A9*$B$5-'Tob Budget'!$F$25</f>
        <v>348.53320000000076</v>
      </c>
      <c r="C9" s="6">
        <f>A9*$C$5-'Tob Budget'!$F$25</f>
        <v>788.5332000000008</v>
      </c>
      <c r="D9" s="6">
        <f>A9*$D$5-'Tob Budget'!$F$25</f>
        <v>1008.5332000000008</v>
      </c>
      <c r="E9" s="6">
        <f>A9*$E$5-'Tob Budget'!$F$25</f>
        <v>1228.5332000000008</v>
      </c>
      <c r="F9" s="24">
        <f>A9*$F$5-'Tob Budget'!$F$25</f>
        <v>1448.5332000000008</v>
      </c>
    </row>
    <row r="10" spans="1:6" ht="12.75">
      <c r="A10" s="38">
        <v>2300</v>
      </c>
      <c r="B10" s="6">
        <f>A10*$B$5-'Tob Budget'!$F$25</f>
        <v>568.5332000000008</v>
      </c>
      <c r="C10" s="6">
        <f>A10*$C$5-'Tob Budget'!$F$25</f>
        <v>1028.5332000000008</v>
      </c>
      <c r="D10" s="6">
        <f>A10*$D$5-'Tob Budget'!$F$25</f>
        <v>1258.5332000000008</v>
      </c>
      <c r="E10" s="6">
        <f>A10*$E$5-'Tob Budget'!$F$25</f>
        <v>1488.5332000000008</v>
      </c>
      <c r="F10" s="24">
        <f>A10*$F$5-'Tob Budget'!$F$25</f>
        <v>1718.5332000000008</v>
      </c>
    </row>
    <row r="11" spans="1:6" ht="12.75">
      <c r="A11" s="39">
        <v>2400</v>
      </c>
      <c r="B11" s="7">
        <f>A11*$B$5-'Tob Budget'!$F$25</f>
        <v>788.5332000000008</v>
      </c>
      <c r="C11" s="7">
        <f>A11*$C$5-'Tob Budget'!$F$25</f>
        <v>1268.5332000000008</v>
      </c>
      <c r="D11" s="7">
        <f>A11*$D$5-'Tob Budget'!$F$25</f>
        <v>1508.5332000000008</v>
      </c>
      <c r="E11" s="7">
        <f>A11*$E$5-'Tob Budget'!$F$25</f>
        <v>1748.5332000000008</v>
      </c>
      <c r="F11" s="25">
        <f>A11*$F$5-'Tob Budget'!$F$25</f>
        <v>1988.5332000000008</v>
      </c>
    </row>
    <row r="14" spans="1:6" ht="15.75">
      <c r="A14" s="20" t="s">
        <v>53</v>
      </c>
      <c r="B14" s="19" t="s">
        <v>55</v>
      </c>
      <c r="C14" s="19"/>
      <c r="D14" s="19"/>
      <c r="E14" s="19"/>
      <c r="F14" s="22"/>
    </row>
    <row r="15" spans="1:6" ht="15.75">
      <c r="A15" s="21" t="s">
        <v>56</v>
      </c>
      <c r="C15" s="4"/>
      <c r="D15" s="4"/>
      <c r="E15" s="4"/>
      <c r="F15" s="23"/>
    </row>
    <row r="16" spans="1:6" ht="12.75">
      <c r="A16" s="37" t="s">
        <v>47</v>
      </c>
      <c r="B16" s="76" t="s">
        <v>49</v>
      </c>
      <c r="C16" s="76"/>
      <c r="D16" s="76"/>
      <c r="E16" s="76"/>
      <c r="F16" s="77"/>
    </row>
    <row r="17" spans="1:6" ht="13.5" thickBot="1">
      <c r="A17" s="45" t="s">
        <v>48</v>
      </c>
      <c r="B17" s="46">
        <f>+B5</f>
        <v>2.2</v>
      </c>
      <c r="C17" s="46">
        <f>+C5</f>
        <v>2.4</v>
      </c>
      <c r="D17" s="46">
        <f>+D5</f>
        <v>2.5</v>
      </c>
      <c r="E17" s="46">
        <f>+E5</f>
        <v>2.6</v>
      </c>
      <c r="F17" s="47">
        <f>+F5</f>
        <v>2.7</v>
      </c>
    </row>
    <row r="18" spans="1:6" ht="12.75">
      <c r="A18" s="38">
        <f aca="true" t="shared" si="0" ref="A18:A23">+A6</f>
        <v>1900</v>
      </c>
      <c r="B18" s="6">
        <f>A18*$B$5-('Tob Budget'!$F$25+'Tob Budget'!$F$32)</f>
        <v>-881.4667999999992</v>
      </c>
      <c r="C18" s="6">
        <f>A18*$C$5-('Tob Budget'!$F$25+'Tob Budget'!$F$32)</f>
        <v>-501.46679999999924</v>
      </c>
      <c r="D18" s="6">
        <f>A18*$D$5-('Tob Budget'!$F$25+'Tob Budget'!$F$32)</f>
        <v>-311.46679999999924</v>
      </c>
      <c r="E18" s="6">
        <f>A18*$E$5-('Tob Budget'!$F$25+'Tob Budget'!$F$32)</f>
        <v>-121.46679999999924</v>
      </c>
      <c r="F18" s="24">
        <f>A18*$F$5-('Tob Budget'!$F$25+'Tob Budget'!$F$32)</f>
        <v>68.53320000000076</v>
      </c>
    </row>
    <row r="19" spans="1:6" ht="12.75">
      <c r="A19" s="38">
        <f t="shared" si="0"/>
        <v>2000</v>
      </c>
      <c r="B19" s="6">
        <f>A19*$B$5-('Tob Budget'!$F$25+'Tob Budget'!$F$32)</f>
        <v>-661.4667999999992</v>
      </c>
      <c r="C19" s="6">
        <f>A19*$C$5-('Tob Budget'!$F$25+'Tob Budget'!$F$32)</f>
        <v>-261.46679999999924</v>
      </c>
      <c r="D19" s="6">
        <f>A19*$D$5-('Tob Budget'!$F$25+'Tob Budget'!$F$32)</f>
        <v>-61.46679999999924</v>
      </c>
      <c r="E19" s="6">
        <f>A19*$E$5-('Tob Budget'!$F$25+'Tob Budget'!$F$32)</f>
        <v>138.53320000000076</v>
      </c>
      <c r="F19" s="24">
        <f>A19*$F$5-('Tob Budget'!$F$25+'Tob Budget'!$F$32)</f>
        <v>338.53320000000076</v>
      </c>
    </row>
    <row r="20" spans="1:6" ht="12.75">
      <c r="A20" s="38">
        <f t="shared" si="0"/>
        <v>2100</v>
      </c>
      <c r="B20" s="6">
        <f>A20*$B$5-('Tob Budget'!$F$25+'Tob Budget'!$F$32)</f>
        <v>-441.46679999999924</v>
      </c>
      <c r="C20" s="6">
        <f>A20*$C$5-('Tob Budget'!$F$25+'Tob Budget'!$F$32)</f>
        <v>-21.46679999999924</v>
      </c>
      <c r="D20" s="6">
        <f>A20*$D$5-('Tob Budget'!$F$25+'Tob Budget'!$F$32)</f>
        <v>188.53320000000076</v>
      </c>
      <c r="E20" s="6">
        <f>A20*$E$5-('Tob Budget'!$F$25+'Tob Budget'!$F$32)</f>
        <v>398.53320000000076</v>
      </c>
      <c r="F20" s="24">
        <f>A20*$F$5-('Tob Budget'!$F$25+'Tob Budget'!$F$32)</f>
        <v>608.5332000000008</v>
      </c>
    </row>
    <row r="21" spans="1:6" ht="12.75">
      <c r="A21" s="38">
        <f t="shared" si="0"/>
        <v>2200</v>
      </c>
      <c r="B21" s="6">
        <f>A21*$B$5-('Tob Budget'!$F$25+'Tob Budget'!$F$32)</f>
        <v>-221.46679999999924</v>
      </c>
      <c r="C21" s="6">
        <f>A21*$C$5-('Tob Budget'!$F$25+'Tob Budget'!$F$32)</f>
        <v>218.53320000000076</v>
      </c>
      <c r="D21" s="6">
        <f>A21*$D$5-('Tob Budget'!$F$25+'Tob Budget'!$F$32)</f>
        <v>438.53320000000076</v>
      </c>
      <c r="E21" s="6">
        <f>A21*$E$5-('Tob Budget'!$F$25+'Tob Budget'!$F$32)</f>
        <v>658.5332000000008</v>
      </c>
      <c r="F21" s="24">
        <f>A21*$F$5-('Tob Budget'!$F$25+'Tob Budget'!$F$32)</f>
        <v>878.5332000000008</v>
      </c>
    </row>
    <row r="22" spans="1:6" ht="12.75">
      <c r="A22" s="38">
        <f t="shared" si="0"/>
        <v>2300</v>
      </c>
      <c r="B22" s="6">
        <f>A22*$B$5-('Tob Budget'!$F$25+'Tob Budget'!$F$32)</f>
        <v>-1.466799999999239</v>
      </c>
      <c r="C22" s="6">
        <f>A22*$C$5-('Tob Budget'!$F$25+'Tob Budget'!$F$32)</f>
        <v>458.53320000000076</v>
      </c>
      <c r="D22" s="6">
        <f>A22*$D$5-('Tob Budget'!$F$25+'Tob Budget'!$F$32)</f>
        <v>688.5332000000008</v>
      </c>
      <c r="E22" s="6">
        <f>A22*$E$5-('Tob Budget'!$F$25+'Tob Budget'!$F$32)</f>
        <v>918.5332000000008</v>
      </c>
      <c r="F22" s="24">
        <f>A22*$F$5-('Tob Budget'!$F$25+'Tob Budget'!$F$32)</f>
        <v>1148.5332000000008</v>
      </c>
    </row>
    <row r="23" spans="1:6" ht="12.75">
      <c r="A23" s="39">
        <f t="shared" si="0"/>
        <v>2400</v>
      </c>
      <c r="B23" s="7">
        <f>A23*$B$5-('Tob Budget'!$F$25+'Tob Budget'!$F$32)</f>
        <v>218.53320000000076</v>
      </c>
      <c r="C23" s="7">
        <f>A23*$C$5-('Tob Budget'!$F$25+'Tob Budget'!$F$32)</f>
        <v>698.5332000000008</v>
      </c>
      <c r="D23" s="7">
        <f>A23*$D$5-('Tob Budget'!$F$25+'Tob Budget'!$F$32)</f>
        <v>938.5332000000008</v>
      </c>
      <c r="E23" s="7">
        <f>A23*$E$5-('Tob Budget'!$F$25+'Tob Budget'!$F$32)</f>
        <v>1178.5332000000008</v>
      </c>
      <c r="F23" s="25">
        <f>A23*$F$5-('Tob Budget'!$F$25+'Tob Budget'!$F$32)</f>
        <v>1418.5332000000008</v>
      </c>
    </row>
    <row r="24" spans="1:6" ht="12.75">
      <c r="A24" s="16"/>
      <c r="B24" s="18"/>
      <c r="C24" s="18"/>
      <c r="D24" s="18"/>
      <c r="E24" s="18"/>
      <c r="F24" s="18"/>
    </row>
    <row r="26" spans="1:6" ht="15.75">
      <c r="A26" s="20" t="s">
        <v>54</v>
      </c>
      <c r="B26" s="26" t="s">
        <v>51</v>
      </c>
      <c r="C26" s="26"/>
      <c r="D26" s="26"/>
      <c r="E26" s="26"/>
      <c r="F26" s="27"/>
    </row>
    <row r="27" spans="1:6" ht="15.75">
      <c r="A27" s="21"/>
      <c r="B27" s="5" t="s">
        <v>50</v>
      </c>
      <c r="C27" s="5"/>
      <c r="D27" s="5"/>
      <c r="E27" s="5"/>
      <c r="F27" s="28"/>
    </row>
    <row r="28" spans="1:6" ht="12.75">
      <c r="A28" s="37" t="s">
        <v>47</v>
      </c>
      <c r="B28" s="76" t="s">
        <v>49</v>
      </c>
      <c r="C28" s="76"/>
      <c r="D28" s="76"/>
      <c r="E28" s="76"/>
      <c r="F28" s="77"/>
    </row>
    <row r="29" spans="1:6" ht="13.5" thickBot="1">
      <c r="A29" s="45" t="s">
        <v>48</v>
      </c>
      <c r="B29" s="46">
        <f>+B5</f>
        <v>2.2</v>
      </c>
      <c r="C29" s="46">
        <f>+C5</f>
        <v>2.4</v>
      </c>
      <c r="D29" s="46">
        <f>+D5</f>
        <v>2.5</v>
      </c>
      <c r="E29" s="46">
        <f>+E5</f>
        <v>2.6</v>
      </c>
      <c r="F29" s="47">
        <f>+F5</f>
        <v>2.7</v>
      </c>
    </row>
    <row r="30" spans="1:6" ht="12.75">
      <c r="A30" s="38">
        <f aca="true" t="shared" si="1" ref="A30:A35">+A6</f>
        <v>1900</v>
      </c>
      <c r="B30" s="8">
        <f>+A30*B29-'Tob Budget'!$F$25-'Tob Budget'!$F$32-'Tob Budget'!$F$34-'Tob Budget'!$F$36</f>
        <v>-1770.2167999999992</v>
      </c>
      <c r="C30" s="8">
        <f>+A30*C29-'Tob Budget'!$F$25-'Tob Budget'!$F$32-'Tob Budget'!$F$34-'Tob Budget'!$F$36</f>
        <v>-1390.2167999999992</v>
      </c>
      <c r="D30" s="8">
        <f>+A30*D29-'Tob Budget'!$F$25-'Tob Budget'!$F$32-'Tob Budget'!$F$34-'Tob Budget'!$F$36</f>
        <v>-1200.2167999999992</v>
      </c>
      <c r="E30" s="8">
        <f>+A30*$E$29-'Tob Budget'!$F$25-'Tob Budget'!$F$32-'Tob Budget'!$F$34-'Tob Budget'!$F$36</f>
        <v>-1010.2167999999992</v>
      </c>
      <c r="F30" s="29">
        <f>+A30*$F$29-'Tob Budget'!$F$25-'Tob Budget'!$F$32-'Tob Budget'!$F$34-'Tob Budget'!$F$36</f>
        <v>-820.2167999999992</v>
      </c>
    </row>
    <row r="31" spans="1:6" ht="12.75">
      <c r="A31" s="38">
        <f t="shared" si="1"/>
        <v>2000</v>
      </c>
      <c r="B31" s="8">
        <f>+A31*B29-'Tob Budget'!$F$25-'Tob Budget'!$F$32-'Tob Budget'!$F$34-'Tob Budget'!$F$36</f>
        <v>-1550.2167999999992</v>
      </c>
      <c r="C31" s="8">
        <f>+A31*C29-'Tob Budget'!$F$25-'Tob Budget'!$F$32-'Tob Budget'!$F$34-'Tob Budget'!$F$36</f>
        <v>-1150.2167999999992</v>
      </c>
      <c r="D31" s="8">
        <f>+A31*D29-'Tob Budget'!$F$25-'Tob Budget'!$F$32-'Tob Budget'!$F$34-'Tob Budget'!$F$36</f>
        <v>-950.2167999999992</v>
      </c>
      <c r="E31" s="8">
        <f>+A31*$E$29-'Tob Budget'!$F$25-'Tob Budget'!$F$32-'Tob Budget'!$F$34-'Tob Budget'!$F$36</f>
        <v>-750.2167999999992</v>
      </c>
      <c r="F31" s="29">
        <f>+A31*$F$29-'Tob Budget'!$F$25-'Tob Budget'!$F$32-'Tob Budget'!$F$34-'Tob Budget'!$F$36</f>
        <v>-550.2167999999992</v>
      </c>
    </row>
    <row r="32" spans="1:6" ht="12.75">
      <c r="A32" s="38">
        <f t="shared" si="1"/>
        <v>2100</v>
      </c>
      <c r="B32" s="8">
        <f>+A32*B29-'Tob Budget'!$F$25-'Tob Budget'!$F$32-'Tob Budget'!$F$34-'Tob Budget'!$F$36</f>
        <v>-1330.2167999999992</v>
      </c>
      <c r="C32" s="8">
        <f>+A32*C29-'Tob Budget'!$F$25-'Tob Budget'!$F$32-'Tob Budget'!$F$34-'Tob Budget'!$F$36</f>
        <v>-910.2167999999992</v>
      </c>
      <c r="D32" s="8">
        <f>+A32*D29-'Tob Budget'!$F$25-'Tob Budget'!$F$32-'Tob Budget'!$F$34-'Tob Budget'!$F$36</f>
        <v>-700.2167999999992</v>
      </c>
      <c r="E32" s="8">
        <f>+A32*$E$29-'Tob Budget'!$F$25-'Tob Budget'!$F$32-'Tob Budget'!$F$34-'Tob Budget'!$F$36</f>
        <v>-490.21679999999924</v>
      </c>
      <c r="F32" s="29">
        <f>+A32*$F$29-'Tob Budget'!$F$25-'Tob Budget'!$F$32-'Tob Budget'!$F$34-'Tob Budget'!$F$36</f>
        <v>-280.21679999999924</v>
      </c>
    </row>
    <row r="33" spans="1:6" ht="12.75">
      <c r="A33" s="38">
        <f t="shared" si="1"/>
        <v>2200</v>
      </c>
      <c r="B33" s="8">
        <f>+A33*B29-'Tob Budget'!$F$25-'Tob Budget'!$F$32-'Tob Budget'!$F$34-'Tob Budget'!$F$36</f>
        <v>-1110.2167999999992</v>
      </c>
      <c r="C33" s="8">
        <f>+A33*C29-'Tob Budget'!$F$25-'Tob Budget'!$F$32-'Tob Budget'!$F$34-'Tob Budget'!$F$36</f>
        <v>-670.2167999999992</v>
      </c>
      <c r="D33" s="8">
        <f>+A33*D29-'Tob Budget'!$F$25-'Tob Budget'!$F$32-'Tob Budget'!$F$34-'Tob Budget'!$F$36</f>
        <v>-450.21679999999924</v>
      </c>
      <c r="E33" s="8">
        <f>+A33*$E$29-'Tob Budget'!$F$25-'Tob Budget'!$F$32-'Tob Budget'!$F$34-'Tob Budget'!$F$36</f>
        <v>-230.21679999999924</v>
      </c>
      <c r="F33" s="29">
        <f>+A33*$F$29-'Tob Budget'!$F$25-'Tob Budget'!$F$32-'Tob Budget'!$F$34-'Tob Budget'!$F$36</f>
        <v>-10.216799999999239</v>
      </c>
    </row>
    <row r="34" spans="1:6" ht="12.75">
      <c r="A34" s="38">
        <f t="shared" si="1"/>
        <v>2300</v>
      </c>
      <c r="B34" s="8">
        <f>+A34*B29-'Tob Budget'!$F$25-'Tob Budget'!$F$32-'Tob Budget'!$F$34-'Tob Budget'!$F$36</f>
        <v>-890.2167999999992</v>
      </c>
      <c r="C34" s="8">
        <f>+A34*C29-'Tob Budget'!$F$25-'Tob Budget'!$F$32-'Tob Budget'!$F$34-'Tob Budget'!$F$36</f>
        <v>-430.21679999999924</v>
      </c>
      <c r="D34" s="8">
        <f>+A34*D29-'Tob Budget'!$F$25-'Tob Budget'!$F$32-'Tob Budget'!$F$34-'Tob Budget'!$F$36</f>
        <v>-200.21679999999924</v>
      </c>
      <c r="E34" s="8">
        <f>+A34*$E$29-'Tob Budget'!$F$25-'Tob Budget'!$F$32-'Tob Budget'!$F$34-'Tob Budget'!$F$36</f>
        <v>29.78320000000076</v>
      </c>
      <c r="F34" s="29">
        <f>+A34*$F$29-'Tob Budget'!$F$25-'Tob Budget'!$F$32-'Tob Budget'!$F$34-'Tob Budget'!$F$36</f>
        <v>259.78320000000076</v>
      </c>
    </row>
    <row r="35" spans="1:6" ht="12.75">
      <c r="A35" s="39">
        <f t="shared" si="1"/>
        <v>2400</v>
      </c>
      <c r="B35" s="9">
        <f>+A35*B29-'Tob Budget'!$F$25-'Tob Budget'!$F$32-'Tob Budget'!$F$34-'Tob Budget'!$F$36</f>
        <v>-670.2167999999992</v>
      </c>
      <c r="C35" s="9">
        <f>+A35*C29-'Tob Budget'!$F$25-'Tob Budget'!$F$32-'Tob Budget'!$F$34-'Tob Budget'!$F$36</f>
        <v>-190.21679999999924</v>
      </c>
      <c r="D35" s="9">
        <f>+A35*D29-'Tob Budget'!$F$25-'Tob Budget'!$F$32-'Tob Budget'!$F$34-'Tob Budget'!$F$36</f>
        <v>49.78320000000076</v>
      </c>
      <c r="E35" s="9">
        <f>+A35*$E$29-'Tob Budget'!$F$25-'Tob Budget'!$F$32-'Tob Budget'!$F$34-'Tob Budget'!$F$36</f>
        <v>289.78320000000076</v>
      </c>
      <c r="F35" s="30">
        <f>+A35*$F$29-'Tob Budget'!$F$25-'Tob Budget'!$F$32-'Tob Budget'!$F$34-'Tob Budget'!$F$36</f>
        <v>529.7832000000008</v>
      </c>
    </row>
    <row r="38" spans="1:6" ht="15.75">
      <c r="A38" s="20" t="s">
        <v>60</v>
      </c>
      <c r="B38" s="40" t="s">
        <v>58</v>
      </c>
      <c r="C38" s="40"/>
      <c r="D38" s="40"/>
      <c r="E38" s="40"/>
      <c r="F38" s="41"/>
    </row>
    <row r="39" spans="1:6" ht="15.75">
      <c r="A39" s="21"/>
      <c r="B39" s="42" t="s">
        <v>57</v>
      </c>
      <c r="C39" s="42"/>
      <c r="D39" s="42"/>
      <c r="E39" s="42"/>
      <c r="F39" s="43"/>
    </row>
    <row r="40" spans="1:6" ht="12.75">
      <c r="A40" s="37" t="s">
        <v>47</v>
      </c>
      <c r="B40" s="75" t="s">
        <v>49</v>
      </c>
      <c r="C40" s="76"/>
      <c r="D40" s="76"/>
      <c r="E40" s="76"/>
      <c r="F40" s="77"/>
    </row>
    <row r="41" spans="1:6" ht="13.5" thickBot="1">
      <c r="A41" s="45" t="s">
        <v>48</v>
      </c>
      <c r="B41" s="46">
        <f>+B5</f>
        <v>2.2</v>
      </c>
      <c r="C41" s="46">
        <f>+C5</f>
        <v>2.4</v>
      </c>
      <c r="D41" s="46">
        <f>+D5</f>
        <v>2.5</v>
      </c>
      <c r="E41" s="46">
        <f>+E5</f>
        <v>2.6</v>
      </c>
      <c r="F41" s="47">
        <f>+F5</f>
        <v>2.7</v>
      </c>
    </row>
    <row r="42" spans="1:6" ht="12.75">
      <c r="A42" s="38">
        <f aca="true" t="shared" si="2" ref="A42:A47">+A6</f>
        <v>1900</v>
      </c>
      <c r="B42" s="31">
        <f aca="true" t="shared" si="3" ref="B42:B47">B6/$A42</f>
        <v>-0.1639298947368417</v>
      </c>
      <c r="C42" s="31">
        <f aca="true" t="shared" si="4" ref="C42:F47">C6/$A42</f>
        <v>0.03607010526315829</v>
      </c>
      <c r="D42" s="31">
        <f t="shared" si="4"/>
        <v>0.1360701052631583</v>
      </c>
      <c r="E42" s="31">
        <f t="shared" si="4"/>
        <v>0.2360701052631583</v>
      </c>
      <c r="F42" s="32">
        <f t="shared" si="4"/>
        <v>0.3360701052631583</v>
      </c>
    </row>
    <row r="43" spans="1:6" ht="12.75">
      <c r="A43" s="38">
        <f t="shared" si="2"/>
        <v>2000</v>
      </c>
      <c r="B43" s="31">
        <f t="shared" si="3"/>
        <v>-0.04573339999999962</v>
      </c>
      <c r="C43" s="31">
        <f t="shared" si="4"/>
        <v>0.1542666000000004</v>
      </c>
      <c r="D43" s="31">
        <f t="shared" si="4"/>
        <v>0.2542666000000004</v>
      </c>
      <c r="E43" s="31">
        <f t="shared" si="4"/>
        <v>0.3542666000000004</v>
      </c>
      <c r="F43" s="32">
        <f t="shared" si="4"/>
        <v>0.45426660000000035</v>
      </c>
    </row>
    <row r="44" spans="1:6" ht="12.75">
      <c r="A44" s="38">
        <f t="shared" si="2"/>
        <v>2100</v>
      </c>
      <c r="B44" s="31">
        <f t="shared" si="3"/>
        <v>0.061206285714286074</v>
      </c>
      <c r="C44" s="31">
        <f t="shared" si="4"/>
        <v>0.26120628571428606</v>
      </c>
      <c r="D44" s="31">
        <f t="shared" si="4"/>
        <v>0.3612062857142861</v>
      </c>
      <c r="E44" s="31">
        <f t="shared" si="4"/>
        <v>0.46120628571428607</v>
      </c>
      <c r="F44" s="32">
        <f t="shared" si="4"/>
        <v>0.5612062857142861</v>
      </c>
    </row>
    <row r="45" spans="1:6" ht="12.75">
      <c r="A45" s="38">
        <f t="shared" si="2"/>
        <v>2200</v>
      </c>
      <c r="B45" s="31">
        <f t="shared" si="3"/>
        <v>0.15842418181818216</v>
      </c>
      <c r="C45" s="31">
        <f t="shared" si="4"/>
        <v>0.35842418181818214</v>
      </c>
      <c r="D45" s="31">
        <f t="shared" si="4"/>
        <v>0.4584241818181822</v>
      </c>
      <c r="E45" s="31">
        <f t="shared" si="4"/>
        <v>0.5584241818181822</v>
      </c>
      <c r="F45" s="32">
        <f t="shared" si="4"/>
        <v>0.6584241818181822</v>
      </c>
    </row>
    <row r="46" spans="1:6" ht="12.75">
      <c r="A46" s="38">
        <f t="shared" si="2"/>
        <v>2300</v>
      </c>
      <c r="B46" s="31">
        <f t="shared" si="3"/>
        <v>0.24718834782608728</v>
      </c>
      <c r="C46" s="31">
        <f t="shared" si="4"/>
        <v>0.4471883478260873</v>
      </c>
      <c r="D46" s="31">
        <f t="shared" si="4"/>
        <v>0.5471883478260873</v>
      </c>
      <c r="E46" s="31">
        <f t="shared" si="4"/>
        <v>0.6471883478260873</v>
      </c>
      <c r="F46" s="32">
        <f t="shared" si="4"/>
        <v>0.7471883478260873</v>
      </c>
    </row>
    <row r="47" spans="1:6" ht="12.75">
      <c r="A47" s="39">
        <f t="shared" si="2"/>
        <v>2400</v>
      </c>
      <c r="B47" s="33">
        <f t="shared" si="3"/>
        <v>0.32855550000000033</v>
      </c>
      <c r="C47" s="34">
        <f t="shared" si="4"/>
        <v>0.5285555000000003</v>
      </c>
      <c r="D47" s="34">
        <f t="shared" si="4"/>
        <v>0.6285555000000003</v>
      </c>
      <c r="E47" s="34">
        <f t="shared" si="4"/>
        <v>0.7285555000000004</v>
      </c>
      <c r="F47" s="35">
        <f t="shared" si="4"/>
        <v>0.8285555000000003</v>
      </c>
    </row>
    <row r="48" spans="1:6" ht="12.75">
      <c r="A48" s="16"/>
      <c r="B48" s="36"/>
      <c r="C48" s="36"/>
      <c r="D48" s="36"/>
      <c r="E48" s="36"/>
      <c r="F48" s="36"/>
    </row>
    <row r="49" spans="1:6" ht="12.75">
      <c r="A49" s="16"/>
      <c r="B49" s="36"/>
      <c r="C49" s="36"/>
      <c r="D49" s="36"/>
      <c r="E49" s="36"/>
      <c r="F49" s="36"/>
    </row>
    <row r="50" spans="1:6" ht="15.75">
      <c r="A50" s="20" t="s">
        <v>61</v>
      </c>
      <c r="B50" s="26" t="s">
        <v>59</v>
      </c>
      <c r="C50" s="26"/>
      <c r="D50" s="26"/>
      <c r="E50" s="26"/>
      <c r="F50" s="27"/>
    </row>
    <row r="51" spans="1:6" ht="15.75">
      <c r="A51" s="21"/>
      <c r="B51" s="5" t="s">
        <v>57</v>
      </c>
      <c r="C51" s="5"/>
      <c r="D51" s="5"/>
      <c r="E51" s="5"/>
      <c r="F51" s="28"/>
    </row>
    <row r="52" spans="1:6" ht="12.75">
      <c r="A52" s="37" t="s">
        <v>47</v>
      </c>
      <c r="B52" s="75" t="s">
        <v>49</v>
      </c>
      <c r="C52" s="76"/>
      <c r="D52" s="76"/>
      <c r="E52" s="76"/>
      <c r="F52" s="77"/>
    </row>
    <row r="53" spans="1:6" ht="13.5" thickBot="1">
      <c r="A53" s="45" t="s">
        <v>48</v>
      </c>
      <c r="B53" s="46">
        <f>+B5</f>
        <v>2.2</v>
      </c>
      <c r="C53" s="46">
        <f>+C5</f>
        <v>2.4</v>
      </c>
      <c r="D53" s="46">
        <f>+D5</f>
        <v>2.5</v>
      </c>
      <c r="E53" s="46">
        <f>+E5</f>
        <v>2.6</v>
      </c>
      <c r="F53" s="47">
        <f>+F5</f>
        <v>2.7</v>
      </c>
    </row>
    <row r="54" spans="1:6" ht="12.75">
      <c r="A54" s="38">
        <f aca="true" t="shared" si="5" ref="A54:A59">+A6</f>
        <v>1900</v>
      </c>
      <c r="B54" s="31">
        <f aca="true" t="shared" si="6" ref="B54:B59">B30/$A54</f>
        <v>-0.9316930526315785</v>
      </c>
      <c r="C54" s="31">
        <f aca="true" t="shared" si="7" ref="C54:C59">C30/$A54</f>
        <v>-0.7316930526315786</v>
      </c>
      <c r="D54" s="31">
        <f>D30/$A$54</f>
        <v>-0.6316930526315786</v>
      </c>
      <c r="E54" s="31">
        <f aca="true" t="shared" si="8" ref="E54:F59">E30/$A54</f>
        <v>-0.5316930526315785</v>
      </c>
      <c r="F54" s="32">
        <f t="shared" si="8"/>
        <v>-0.43169305263157853</v>
      </c>
    </row>
    <row r="55" spans="1:6" ht="12.75">
      <c r="A55" s="38">
        <f t="shared" si="5"/>
        <v>2000</v>
      </c>
      <c r="B55" s="31">
        <f t="shared" si="6"/>
        <v>-0.7751083999999996</v>
      </c>
      <c r="C55" s="31">
        <f t="shared" si="7"/>
        <v>-0.5751083999999996</v>
      </c>
      <c r="D55" s="31">
        <f>D31/$A55</f>
        <v>-0.4751083999999996</v>
      </c>
      <c r="E55" s="31">
        <f t="shared" si="8"/>
        <v>-0.3751083999999996</v>
      </c>
      <c r="F55" s="32">
        <f t="shared" si="8"/>
        <v>-0.27510839999999964</v>
      </c>
    </row>
    <row r="56" spans="1:6" ht="12.75">
      <c r="A56" s="38">
        <f t="shared" si="5"/>
        <v>2100</v>
      </c>
      <c r="B56" s="31">
        <f t="shared" si="6"/>
        <v>-0.633436571428571</v>
      </c>
      <c r="C56" s="31">
        <f t="shared" si="7"/>
        <v>-0.43343657142857106</v>
      </c>
      <c r="D56" s="31">
        <f>D32/$A56</f>
        <v>-0.3334365714285711</v>
      </c>
      <c r="E56" s="31">
        <f t="shared" si="8"/>
        <v>-0.23343657142857108</v>
      </c>
      <c r="F56" s="32">
        <f t="shared" si="8"/>
        <v>-0.13343657142857107</v>
      </c>
    </row>
    <row r="57" spans="1:6" ht="12.75">
      <c r="A57" s="38">
        <f t="shared" si="5"/>
        <v>2200</v>
      </c>
      <c r="B57" s="31">
        <f t="shared" si="6"/>
        <v>-0.5046439999999996</v>
      </c>
      <c r="C57" s="31">
        <f t="shared" si="7"/>
        <v>-0.30464399999999964</v>
      </c>
      <c r="D57" s="31">
        <f>D33/$A57</f>
        <v>-0.20464399999999966</v>
      </c>
      <c r="E57" s="31">
        <f t="shared" si="8"/>
        <v>-0.10464399999999965</v>
      </c>
      <c r="F57" s="32">
        <f t="shared" si="8"/>
        <v>-0.0046439999999996545</v>
      </c>
    </row>
    <row r="58" spans="1:6" ht="12.75">
      <c r="A58" s="38">
        <f t="shared" si="5"/>
        <v>2300</v>
      </c>
      <c r="B58" s="31">
        <f t="shared" si="6"/>
        <v>-0.3870507826086953</v>
      </c>
      <c r="C58" s="31">
        <f t="shared" si="7"/>
        <v>-0.18705078260869532</v>
      </c>
      <c r="D58" s="31">
        <f>D34/$A58</f>
        <v>-0.08705078260869532</v>
      </c>
      <c r="E58" s="31">
        <f t="shared" si="8"/>
        <v>0.012949217391304679</v>
      </c>
      <c r="F58" s="32">
        <f t="shared" si="8"/>
        <v>0.11294921739130467</v>
      </c>
    </row>
    <row r="59" spans="1:6" ht="12.75">
      <c r="A59" s="39">
        <f t="shared" si="5"/>
        <v>2400</v>
      </c>
      <c r="B59" s="33">
        <f t="shared" si="6"/>
        <v>-0.2792569999999997</v>
      </c>
      <c r="C59" s="34">
        <f t="shared" si="7"/>
        <v>-0.07925699999999969</v>
      </c>
      <c r="D59" s="34">
        <f>D35/$A59</f>
        <v>0.020743000000000317</v>
      </c>
      <c r="E59" s="34">
        <f t="shared" si="8"/>
        <v>0.12074300000000032</v>
      </c>
      <c r="F59" s="35">
        <f t="shared" si="8"/>
        <v>0.22074300000000033</v>
      </c>
    </row>
  </sheetData>
  <sheetProtection/>
  <mergeCells count="5">
    <mergeCell ref="B52:F52"/>
    <mergeCell ref="B4:F4"/>
    <mergeCell ref="B28:F28"/>
    <mergeCell ref="B16:F16"/>
    <mergeCell ref="B40:F40"/>
  </mergeCells>
  <printOptions/>
  <pageMargins left="1.86" right="0.75" top="0.32" bottom="0.23" header="0.4" footer="0.5"/>
  <pageSetup fitToWidth="0" fitToHeight="1"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Tennessee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Galloway</dc:creator>
  <cp:keywords/>
  <dc:description/>
  <cp:lastModifiedBy>Galloway, Alan B</cp:lastModifiedBy>
  <cp:lastPrinted>2022-02-02T18:29:03Z</cp:lastPrinted>
  <dcterms:created xsi:type="dcterms:W3CDTF">2005-01-05T20:37:40Z</dcterms:created>
  <dcterms:modified xsi:type="dcterms:W3CDTF">2024-03-18T14:29:23Z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0x010100033D8E8C13F57D4680470D94B468FE98</vt:lpwstr>
  </property>
</Properties>
</file>