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hidePivotFieldList="1" defaultThemeVersion="124226"/>
  <mc:AlternateContent xmlns:mc="http://schemas.openxmlformats.org/markup-compatibility/2006">
    <mc:Choice Requires="x15">
      <x15ac:absPath xmlns:x15ac="http://schemas.microsoft.com/office/spreadsheetml/2010/11/ac" url="https://liveutk-my.sharepoint.com/personal/benglish_utk_edu/Documents/Desktop/ASCENT/Oilseeds/"/>
    </mc:Choice>
  </mc:AlternateContent>
  <xr:revisionPtr revIDLastSave="13" documentId="13_ncr:1_{31C26252-7F29-489D-BD66-BE3633D18249}" xr6:coauthVersionLast="47" xr6:coauthVersionMax="47" xr10:uidLastSave="{B141059D-018B-4891-92CA-78FC127708E2}"/>
  <bookViews>
    <workbookView xWindow="41415" yWindow="2805" windowWidth="28800" windowHeight="15270" tabRatio="855" xr2:uid="{00000000-000D-0000-FFFF-FFFF00000000}"/>
  </bookViews>
  <sheets>
    <sheet name="Read_Me" sheetId="115" r:id="rId1"/>
    <sheet name="Budget Summary" sheetId="66" r:id="rId2"/>
    <sheet name="RiskSerializationData" sheetId="88" state="hidden" r:id="rId3"/>
    <sheet name="Sensitivity" sheetId="86" r:id="rId4"/>
    <sheet name="rsklibSimData" sheetId="113" state="hidden" r:id="rId5"/>
    <sheet name="Establishment" sheetId="67" r:id="rId6"/>
    <sheet name="Management" sheetId="68" r:id="rId7"/>
    <sheet name="Harvest &amp; Transportation" sheetId="69" r:id="rId8"/>
    <sheet name="Assumptions" sheetId="37" r:id="rId9"/>
    <sheet name="National Analysis" sheetId="114" r:id="rId10"/>
    <sheet name="Farm Machinery Cost Calculation" sheetId="23" r:id="rId11"/>
    <sheet name="Farm Machinery" sheetId="38" r:id="rId12"/>
  </sheets>
  <externalReferences>
    <externalReference r:id="rId13"/>
    <externalReference r:id="rId14"/>
    <externalReference r:id="rId15"/>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39167</definedName>
    <definedName name="_AtRisk_SimSetting_ReportOptionReportsFileType" hidden="1">1</definedName>
    <definedName name="_AtRisk_SimSetting_ReportOptionReportStyle" hidden="1">2</definedName>
    <definedName name="_AtRisk_SimSetting_ReportOptionSelectiveQR" hidden="1">FALSE</definedName>
    <definedName name="_AtRisk_SimSetting_ReportsList" hidden="1">39167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admin_marketing">Assumptions!#REF!</definedName>
    <definedName name="aerial_seed_rent">Assumptions!$C$5</definedName>
    <definedName name="ASABE_Standards_2009">'Farm Machinery'!$AB$12</definedName>
    <definedName name="Average_Machine_Age">Assumptions!$C$9</definedName>
    <definedName name="BE_Camelina_Price">Assumptions!$C$7</definedName>
    <definedName name="bioler">Assumptions!#REF!</definedName>
    <definedName name="camelina_oil_content">Assumptions!$C$62</definedName>
    <definedName name="Camelina_pounds_bushel">Assumptions!$C$27</definedName>
    <definedName name="Camelina_price">Assumptions!$C$6</definedName>
    <definedName name="Camelina_yield">Assumptions!$C$8</definedName>
    <definedName name="communications">Assumptions!#REF!</definedName>
    <definedName name="consulting_employee_related">Assumptions!#REF!</definedName>
    <definedName name="consulting_manpower">Assumptions!#REF!</definedName>
    <definedName name="consulting_other">Assumptions!#REF!</definedName>
    <definedName name="cooling_tower">Assumptions!#REF!</definedName>
    <definedName name="crush_plant">Assumptions!#REF!</definedName>
    <definedName name="crushing_capacity">Assumptions!#REF!</definedName>
    <definedName name="depr_boiler">Assumptions!#REF!</definedName>
    <definedName name="depr_cooling_tower">Assumptions!#REF!</definedName>
    <definedName name="depr_crush_plant">Assumptions!#REF!</definedName>
    <definedName name="depr_metal_tanks">Assumptions!#REF!</definedName>
    <definedName name="depr_packaging">Assumptions!#REF!</definedName>
    <definedName name="depr_structures">Assumptions!#REF!</definedName>
    <definedName name="disc_rate">Assumptions!$C$57</definedName>
    <definedName name="Disk_HPA">[1]Assumptions!$C$17</definedName>
    <definedName name="engineering_management">Assumptions!#REF!</definedName>
    <definedName name="facility_demand">Assumptions!#REF!</definedName>
    <definedName name="farm_labor_cost">Assumptions!$C$3</definedName>
    <definedName name="fertilizer_tractor">Assumptions!$C$18</definedName>
    <definedName name="fertilizer_tractor_HPA">[2]Assumptions!$C$18</definedName>
    <definedName name="FF1_Machine1">'Farm Machinery'!$AD$2</definedName>
    <definedName name="FF1_Machine10">'Farm Machinery'!$AD$11</definedName>
    <definedName name="FF1_Machine11">'Farm Machinery'!$AD$12</definedName>
    <definedName name="FF1_Machine13">'Farm Machinery'!$AD$14</definedName>
    <definedName name="FF1_Machine2">'Farm Machinery'!$AD$3</definedName>
    <definedName name="FF1_Machine3">'Farm Machinery'!$AD$4</definedName>
    <definedName name="FF1_Machine4">'Farm Machinery'!$AD$5</definedName>
    <definedName name="FF1_Machine5">'Farm Machinery'!$AD$6</definedName>
    <definedName name="FF1_Machine6">'Farm Machinery'!$AD$7</definedName>
    <definedName name="FF1_Machine7">'Farm Machinery'!$AD$8</definedName>
    <definedName name="FF1_Machine8">'Farm Machinery'!$AD$9</definedName>
    <definedName name="FF1_Machine9">'Farm Machinery'!$AD$10</definedName>
    <definedName name="FF2_Machine1">'Farm Machinery'!$AF$2</definedName>
    <definedName name="FF2_Machine10">'Farm Machinery'!$AF$11</definedName>
    <definedName name="FF2_Machine11">'Farm Machinery'!$AF$12</definedName>
    <definedName name="FF2_Machine13">'Farm Machinery'!$AF$14</definedName>
    <definedName name="FF2_Machine2">'Farm Machinery'!$AF$3</definedName>
    <definedName name="FF2_Machine3">'Farm Machinery'!$AF$4</definedName>
    <definedName name="FF2_Machine4">'Farm Machinery'!$AF$5</definedName>
    <definedName name="FF2_Machine5">'Farm Machinery'!$AF$6</definedName>
    <definedName name="FF2_Machine6">'Farm Machinery'!$AF$7</definedName>
    <definedName name="FF2_Machine7">'Farm Machinery'!$AF$8</definedName>
    <definedName name="FF2_Machine8">'Farm Machinery'!$AF$9</definedName>
    <definedName name="FF2_Machine9">'Farm Machinery'!$AF$10</definedName>
    <definedName name="fuel_gal">Assumptions!$C$53</definedName>
    <definedName name="fungicide_spray">Assumptions!$C$21</definedName>
    <definedName name="harvest_combine">Assumptions!$C$23</definedName>
    <definedName name="harvest_mow">Assumptions!$C$23</definedName>
    <definedName name="haul_grain_cart">Assumptions!$C$24</definedName>
    <definedName name="herbicide_spray">Assumptions!$C$20</definedName>
    <definedName name="housing">Assumptions!$C$58</definedName>
    <definedName name="HUL_Machine1">'Farm Machinery'!$G$2</definedName>
    <definedName name="HUL_Machine10">'Farm Machinery'!$G$11</definedName>
    <definedName name="HUL_Machine11">'Farm Machinery'!$G$12</definedName>
    <definedName name="HUL_Machine12">'Farm Machinery'!$G$13</definedName>
    <definedName name="HUL_Machine13">'Farm Machinery'!$G$14</definedName>
    <definedName name="HUL_Machine14">'Farm Machinery'!$G$15</definedName>
    <definedName name="HUL_Machine15">'Farm Machinery'!$G$16</definedName>
    <definedName name="HUL_Machine16">'Farm Machinery'!$G$17</definedName>
    <definedName name="HUL_Machine17">'Farm Machinery'!$G$18</definedName>
    <definedName name="HUL_Machine2">'Farm Machinery'!$G$3</definedName>
    <definedName name="HUL_Machine3">'Farm Machinery'!$G$4</definedName>
    <definedName name="HUL_Machine4">'Farm Machinery'!$G$5</definedName>
    <definedName name="HUL_Machine5">'Farm Machinery'!$G$6</definedName>
    <definedName name="HUL_Machine6">'Farm Machinery'!$G$7</definedName>
    <definedName name="HUL_Machine7">'Farm Machinery'!$G$8</definedName>
    <definedName name="HUL_Machine8">'Farm Machinery'!$G$9</definedName>
    <definedName name="HUL_Machine9">'Farm Machinery'!$G$10</definedName>
    <definedName name="HUY_Machine1">'Farm Machinery'!$N$2</definedName>
    <definedName name="HUY_Machine10">'Farm Machinery'!$N$11</definedName>
    <definedName name="HUY_Machine11">'Farm Machinery'!$N$12</definedName>
    <definedName name="HUY_Machine12">'Farm Machinery'!$N$13</definedName>
    <definedName name="HUY_Machine13">'Farm Machinery'!$N$14</definedName>
    <definedName name="HUY_Machine134">'Farm Machinery Cost Calculation'!$AX$5</definedName>
    <definedName name="HUY_Machine14">'Farm Machinery'!$N$15</definedName>
    <definedName name="HUY_Machine15">'Farm Machinery'!$N$16</definedName>
    <definedName name="HUY_Machine16">'Farm Machinery'!$N$17</definedName>
    <definedName name="HUY_Machine17">'Farm Machinery'!$N$18</definedName>
    <definedName name="HUY_Machine2">'Farm Machinery'!$N$3</definedName>
    <definedName name="HUY_Machine3">'Farm Machinery'!$N$4</definedName>
    <definedName name="HUY_Machine4">'Farm Machinery'!$N$5</definedName>
    <definedName name="HUY_Machine5">'Farm Machinery'!$N$6</definedName>
    <definedName name="HUY_Machine6">'Farm Machinery'!$N$7</definedName>
    <definedName name="HUY_Machine7">'Farm Machinery'!$N$8</definedName>
    <definedName name="HUY_Machine8">'Farm Machinery'!$N$9</definedName>
    <definedName name="HUY_Machine9">'Farm Machinery'!$N$10</definedName>
    <definedName name="insecticide_spray">Assumptions!$C$22</definedName>
    <definedName name="insurance">Assumptions!$C$60</definedName>
    <definedName name="interest_on_ops">Assumptions!#REF!</definedName>
    <definedName name="labor_factor_machine">Assumptions!$C$13</definedName>
    <definedName name="lb_tons">Assumptions!$C$61</definedName>
    <definedName name="LFCTO">[3]Assumptions!$C$5</definedName>
    <definedName name="Lub_Factor">Assumptions!$C$10</definedName>
    <definedName name="Machine14_Acre_Hour">'Farm Machinery'!$L$15</definedName>
    <definedName name="maintenance">Assumptions!#REF!</definedName>
    <definedName name="management">Assumptions!#REF!</definedName>
    <definedName name="metal_tanks">Assumptions!#REF!</definedName>
    <definedName name="NA">'Farm Machinery'!$AF$8</definedName>
    <definedName name="nom_interest">Assumptions!$C$54</definedName>
    <definedName name="OLE_LINK1" localSheetId="3">Sensitivity!$A$37</definedName>
    <definedName name="operating_transport">Assumptions!#REF!</definedName>
    <definedName name="p_boron">Assumptions!$C$47</definedName>
    <definedName name="p_broadleaf_herbicide">Assumptions!$C$51</definedName>
    <definedName name="p_fall_glyphosate">Assumptions!$C$50</definedName>
    <definedName name="p_fungicide">Assumptions!$C$50</definedName>
    <definedName name="p_insecticide">Assumptions!$C$49</definedName>
    <definedName name="p_K2O">Assumptions!$C$43</definedName>
    <definedName name="p_lime">Assumptions!$C$46</definedName>
    <definedName name="p_N">Assumptions!$C$45</definedName>
    <definedName name="p_oil">Assumptions!#REF!</definedName>
    <definedName name="p_P2O5">Assumptions!$C$42</definedName>
    <definedName name="p_preharvest_herbicide">Assumptions!$C$52</definedName>
    <definedName name="p_seed">Assumptions!$C$41</definedName>
    <definedName name="p_spring_glyphosate">Assumptions!$C$49</definedName>
    <definedName name="p_sulfur">Assumptions!$C$48</definedName>
    <definedName name="p_UAN">Assumptions!$C$44</definedName>
    <definedName name="packaging">Assumptions!#REF!</definedName>
    <definedName name="Pal_Workbook_GUID" hidden="1">"W6B4BPPPQG4JUECQQ3RBFJ3X"</definedName>
    <definedName name="pasture_rent">Assumptions!$C$5</definedName>
    <definedName name="pennycress_oil_content">Assumptions!#REF!</definedName>
    <definedName name="plant_notill_drill">Assumptions!$C$17</definedName>
    <definedName name="PLF_MachinePrice">[3]Assumptions!$C$19</definedName>
    <definedName name="postemerge_spray60">Assumptions!$C$19</definedName>
    <definedName name="PP_Machine1">'Farm Machinery'!$D$2</definedName>
    <definedName name="PP_Machine10">'Farm Machinery'!$D$11</definedName>
    <definedName name="PP_Machine11">'Farm Machinery'!$D$12</definedName>
    <definedName name="PP_Machine12">'Farm Machinery'!$D$13</definedName>
    <definedName name="PP_Machine13">'Farm Machinery'!$D$14</definedName>
    <definedName name="PP_Machine14">'Farm Machinery'!$D$15</definedName>
    <definedName name="PP_Machine15">'Farm Machinery'!$D$16</definedName>
    <definedName name="PP_Machine16">'Farm Machinery'!$D$17</definedName>
    <definedName name="PP_Machine17">'Farm Machinery'!$D$18</definedName>
    <definedName name="PP_Machine2">'Farm Machinery'!$D$3</definedName>
    <definedName name="PP_Machine3">'Farm Machinery'!$D$4</definedName>
    <definedName name="PP_Machine4">'Farm Machinery'!$D$5</definedName>
    <definedName name="PP_Machine5">'Farm Machinery'!$D$6</definedName>
    <definedName name="PP_Machine6">'Farm Machinery'!$D$7</definedName>
    <definedName name="PP_Machine7">'Farm Machinery'!$D$8</definedName>
    <definedName name="PP_Machine8">'Farm Machinery'!$D$9</definedName>
    <definedName name="PP_Machine9">'Farm Machinery'!$D$10</definedName>
    <definedName name="processing_materials">Assumptions!#REF!</definedName>
    <definedName name="professional_services">Assumptions!#REF!</definedName>
    <definedName name="protections_safety">Assumptions!#REF!</definedName>
    <definedName name="PTO_Machine1">'Farm Machinery'!$AB$2</definedName>
    <definedName name="PTO_Machine10">'Farm Machinery'!$AB$11</definedName>
    <definedName name="PTO_Machine11">'Farm Machinery'!$AB$12</definedName>
    <definedName name="PTO_Machine13">'Farm Machinery'!$AB$14</definedName>
    <definedName name="PTO_Machine2">'Farm Machinery'!$AB$3</definedName>
    <definedName name="PTO_Machine3">'Farm Machinery'!$AB$4</definedName>
    <definedName name="PTO_Machine4">'Farm Machinery'!$AB$5</definedName>
    <definedName name="PTO_Machine5">'Farm Machinery'!$AB$6</definedName>
    <definedName name="PTO_Machine6">'Farm Machinery'!$AB$7</definedName>
    <definedName name="PTO_Machine7">'Farm Machinery'!$AB$8</definedName>
    <definedName name="PTO_Machine8">'Farm Machinery'!$AB$9</definedName>
    <definedName name="PTO_Machine9">'Farm Machinery'!$AB$10</definedName>
    <definedName name="purchase_list_factor">Assumptions!$C$11</definedName>
    <definedName name="q_boron">Assumptions!$C$35</definedName>
    <definedName name="q_broadleaf_herbicide">Assumptions!$C$39</definedName>
    <definedName name="q_fall_glyphosate">Assumptions!$C$38</definedName>
    <definedName name="q_fungicide">Assumptions!$C$38</definedName>
    <definedName name="q_insecticide">Assumptions!$C$37</definedName>
    <definedName name="q_K2O">Assumptions!$C$32</definedName>
    <definedName name="q_lime">Assumptions!$C$34</definedName>
    <definedName name="q_N">Assumptions!$C$33</definedName>
    <definedName name="q_P2O5">Assumptions!$C$31</definedName>
    <definedName name="q_preharvest_herbicide">Assumptions!$C$40</definedName>
    <definedName name="q_seed">Assumptions!$C$30</definedName>
    <definedName name="q_spring_glyphosate">Assumptions!$C$37</definedName>
    <definedName name="q_sulfur">Assumptions!$C$36</definedName>
    <definedName name="real_interest">Assumptions!$C$56</definedName>
    <definedName name="RF1_Machine1">'Farm Machinery'!$V$2</definedName>
    <definedName name="RF1_Machine10">'Farm Machinery'!$V$11</definedName>
    <definedName name="RF1_Machine11">'Farm Machinery'!$V$12</definedName>
    <definedName name="RF1_Machine13">'Farm Machinery'!$V$14</definedName>
    <definedName name="RF1_Machine14">'Farm Machinery'!$V$15</definedName>
    <definedName name="RF1_Machine15">'Farm Machinery'!$V$16</definedName>
    <definedName name="RF1_Machine16">'Farm Machinery'!$V$17</definedName>
    <definedName name="RF1_Machine17">'Farm Machinery'!$V$18</definedName>
    <definedName name="RF1_Machine2">'Farm Machinery'!$V$3</definedName>
    <definedName name="RF1_Machine3">'Farm Machinery'!$V$4</definedName>
    <definedName name="RF1_Machine4">'Farm Machinery'!$V$5</definedName>
    <definedName name="RF1_Machine5">'Farm Machinery'!$V$6</definedName>
    <definedName name="RF1_Machine6">'Farm Machinery'!$V$7</definedName>
    <definedName name="RF1_Machine7">'Farm Machinery'!$V$8</definedName>
    <definedName name="RF1_Machine8">'Farm Machinery'!$V$9</definedName>
    <definedName name="RF1_Machine9">'Farm Machinery'!$V$10</definedName>
    <definedName name="RF2_Machine1">'Farm Machinery'!$X$2</definedName>
    <definedName name="RF2_Machine10">'Farm Machinery'!$X$11</definedName>
    <definedName name="RF2_Machine11">'Farm Machinery'!$X$12</definedName>
    <definedName name="RF2_Machine13">'Farm Machinery'!$X$14</definedName>
    <definedName name="RF2_Machine14">'Farm Machinery'!$X$15</definedName>
    <definedName name="RF2_Machine15">'Farm Machinery'!$X$16</definedName>
    <definedName name="RF2_Machine16">'Farm Machinery'!$X$17</definedName>
    <definedName name="RF2_Machine17">'Farm Machinery'!$X$18</definedName>
    <definedName name="RF2_Machine2">'Farm Machinery'!$X$3</definedName>
    <definedName name="RF2_Machine3">'Farm Machinery'!$X$4</definedName>
    <definedName name="RF2_Machine4">'Farm Machinery'!$X$5</definedName>
    <definedName name="RF2_Machine5">'Farm Machinery'!$X$6</definedName>
    <definedName name="RF2_Machine6">'Farm Machinery'!$X$7</definedName>
    <definedName name="RF2_Machine7">'Farm Machinery'!$X$8</definedName>
    <definedName name="RF2_Machine8">'Farm Machinery'!$X$9</definedName>
    <definedName name="RF2_Machine9">'Farm Machinery'!$X$10</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"$D$8"</definedName>
    <definedName name="RiskSelectedNameCell1" hidden="1">"$C$8"</definedName>
    <definedName name="RiskSelectedNameCell2" hidden="1">"$D$7"</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MF_Machine1">'Farm Machinery'!$Z$2</definedName>
    <definedName name="RMF_Machine10">'Farm Machinery'!$Z$11</definedName>
    <definedName name="RMF_Machine11">'Farm Machinery'!$Z$12</definedName>
    <definedName name="RMF_Machine13">'Farm Machinery'!$Z$14</definedName>
    <definedName name="RMF_Machine14">'Farm Machinery'!$Z$15</definedName>
    <definedName name="RMF_Machine15">'Farm Machinery'!$Z$16</definedName>
    <definedName name="RMF_Machine16">'Farm Machinery'!$Z$17</definedName>
    <definedName name="RMF_Machine17">'Farm Machinery'!$Z$18</definedName>
    <definedName name="RMF_Machine2">'Farm Machinery'!$Z$3</definedName>
    <definedName name="RMF_Machine3">'Farm Machinery'!$Z$4</definedName>
    <definedName name="RMF_Machine4">'Farm Machinery'!$Z$5</definedName>
    <definedName name="RMF_Machine5">'Farm Machinery'!$Z$6</definedName>
    <definedName name="RMF_Machine6">'Farm Machinery'!$Z$7</definedName>
    <definedName name="RMF_Machine7">'Farm Machinery'!$Z$8</definedName>
    <definedName name="RMF_Machine8">'Farm Machinery'!$Z$9</definedName>
    <definedName name="RMF_Machine9">'Farm Machinery'!$Z$10</definedName>
    <definedName name="rotary_mow_HPA">Assumptions!$C$15</definedName>
    <definedName name="salvage_factor_gravelpad">Assumptions!$C$12</definedName>
    <definedName name="semi_tractor_capacity">Assumptions!$C$26</definedName>
    <definedName name="soybean_oil_content">Assumptions!#REF!</definedName>
    <definedName name="Soybean_price">Assumptions!$C$63</definedName>
    <definedName name="Soybean_yield_loss">Assumptions!$C$64</definedName>
    <definedName name="spray_90_HPA">Assumptions!$C$16</definedName>
    <definedName name="spring_spray60">Assumptions!$C$16</definedName>
    <definedName name="structures">Assumptions!#REF!</definedName>
    <definedName name="SVF1_Machine1">'Farm Machinery'!$P$2</definedName>
    <definedName name="SVF1_Machine10">'Farm Machinery'!$P$11</definedName>
    <definedName name="SVF1_Machine11">'Farm Machinery'!$P$12</definedName>
    <definedName name="SVF1_Machine13">'Farm Machinery'!$P$14</definedName>
    <definedName name="SVF1_Machine14">'Farm Machinery'!$P$15</definedName>
    <definedName name="SVF1_Machine15">'Farm Machinery'!$P$16</definedName>
    <definedName name="SVF1_Machine16">'Farm Machinery'!$P$17</definedName>
    <definedName name="SVF1_Machine17">'Farm Machinery'!$P$18</definedName>
    <definedName name="SVF1_Machine2">'Farm Machinery'!$P$3</definedName>
    <definedName name="SVF1_Machine3">'Farm Machinery'!$P$4</definedName>
    <definedName name="SVF1_Machine4">'Farm Machinery'!$P$5</definedName>
    <definedName name="SVF1_Machine5">'Farm Machinery'!$P$6</definedName>
    <definedName name="SVF1_Machine6">'Farm Machinery'!$P$7</definedName>
    <definedName name="SVF1_Machine7">'Farm Machinery'!$P$8</definedName>
    <definedName name="SVF1_Machine8">'Farm Machinery'!$P$9</definedName>
    <definedName name="SVF1_Machine9">'Farm Machinery'!$P$10</definedName>
    <definedName name="SVF2_Machine1">'Farm Machinery'!$R$2</definedName>
    <definedName name="SVF2_Machine10">'Farm Machinery'!$R$11</definedName>
    <definedName name="SVF2_Machine11">'Farm Machinery'!$R$12</definedName>
    <definedName name="SVF2_Machine13">'Farm Machinery'!$R$14</definedName>
    <definedName name="SVF2_Machine14">'Farm Machinery'!$R$15</definedName>
    <definedName name="SVF2_Machine15">'Farm Machinery'!$R$16</definedName>
    <definedName name="SVF2_Machine16">'Farm Machinery'!$R$17</definedName>
    <definedName name="SVF2_Machine17">'Farm Machinery'!$R$18</definedName>
    <definedName name="SVF2_Machine2">'Farm Machinery'!$R$3</definedName>
    <definedName name="SVF2_Machine3">'Farm Machinery'!$R$4</definedName>
    <definedName name="SVF2_Machine4">'Farm Machinery'!$R$5</definedName>
    <definedName name="SVF2_Machine5">'Farm Machinery'!$R$6</definedName>
    <definedName name="SVF2_Machine6">'Farm Machinery'!$R$7</definedName>
    <definedName name="SVF2_Machine7">'Farm Machinery'!$R$8</definedName>
    <definedName name="SVF2_Machine8">'Farm Machinery'!$R$9</definedName>
    <definedName name="SVF2_Machine9">'Farm Machinery'!$R$10</definedName>
    <definedName name="SVF3_Machine1">'Farm Machinery'!$T$2</definedName>
    <definedName name="SVF3_Machine10">'Farm Machinery'!$T$11</definedName>
    <definedName name="SVF3_Machine11">'Farm Machinery'!$T$12</definedName>
    <definedName name="SVF3_Machine13">'Farm Machinery'!$T$14</definedName>
    <definedName name="SVF3_Machine14">'Farm Machinery'!$T$15</definedName>
    <definedName name="SVF3_Machine15">'Farm Machinery'!$T$16</definedName>
    <definedName name="SVF3_Machine16">'Farm Machinery'!$T$17</definedName>
    <definedName name="SVF3_Machine17">'Farm Machinery'!$T$18</definedName>
    <definedName name="SVF3_Machine2">'Farm Machinery'!$T$3</definedName>
    <definedName name="SVF3_Machine3">'Farm Machinery'!$T$4</definedName>
    <definedName name="SVF3_Machine4">'Farm Machinery'!$T$5</definedName>
    <definedName name="SVF3_Machine5">'Farm Machinery'!$T$6</definedName>
    <definedName name="SVF3_Machine6">'Farm Machinery'!$T$7</definedName>
    <definedName name="SVF3_Machine7">'Farm Machinery'!$T$8</definedName>
    <definedName name="SVF3_Machine8">'Farm Machinery'!$T$9</definedName>
    <definedName name="SVF3_Machine9">'Farm Machinery'!$T$10</definedName>
    <definedName name="tax_rate">Assumptions!$C$59</definedName>
    <definedName name="taxes_ins">Assumptions!#REF!</definedName>
    <definedName name="TN_Motor_Fuel_Tax">Assumptions!$C$65</definedName>
    <definedName name="total_energy">Assumptions!#REF!</definedName>
    <definedName name="total_sewer_water">Assumptions!#REF!</definedName>
    <definedName name="transport_seeds">Assumptions!#REF!</definedName>
    <definedName name="transport_semitractor">Assumptions!$C$25</definedName>
    <definedName name="truck_labor_cost">Assumptions!$C$4</definedName>
    <definedName name="water_treatment">Assumptions!#REF!</definedName>
    <definedName name="YUL_Machine1">'Farm Machinery Cost Calculation'!$H$5</definedName>
    <definedName name="YUL_Machine11">'Farm Machinery Cost Calculation'!$AL$5</definedName>
    <definedName name="YUL_Machine13">'Farm Machinery Cost Calculation'!$AR$5</definedName>
    <definedName name="YUL_Machine14">'Farm Machinery Cost Calculation'!$AU$5</definedName>
    <definedName name="YUL_Machine15">'Farm Machinery Cost Calculation'!$AX$5</definedName>
    <definedName name="YUL_Machine16">'Farm Machinery Cost Calculation'!$BA$5</definedName>
    <definedName name="YUL_Machine17">'Farm Machinery Cost Calculation'!$BD$5</definedName>
    <definedName name="YUL_Machine3">'Farm Machinery Cost Calculation'!$N$5</definedName>
    <definedName name="YUL_Machine4">'Farm Machinery Cost Calculation'!$Q$5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7" i="68" l="1"/>
  <c r="C16" i="68"/>
  <c r="F19" i="68" l="1"/>
  <c r="H19" i="68" s="1"/>
  <c r="G19" i="68"/>
  <c r="H20" i="68"/>
  <c r="H18" i="68"/>
  <c r="G14" i="68"/>
  <c r="H14" i="68" s="1"/>
  <c r="D19" i="68" l="1"/>
  <c r="O17" i="86"/>
  <c r="B13" i="86"/>
  <c r="D29" i="69"/>
  <c r="C29" i="69"/>
  <c r="B29" i="69"/>
  <c r="C28" i="37"/>
  <c r="F4" i="66"/>
  <c r="E4" i="66"/>
  <c r="D5" i="68" l="1"/>
  <c r="D20" i="67" l="1"/>
  <c r="D5" i="67" l="1"/>
  <c r="C19" i="67" l="1"/>
  <c r="H10" i="114"/>
  <c r="I10" i="114"/>
  <c r="J10" i="114"/>
  <c r="C38" i="68"/>
  <c r="C20" i="67"/>
  <c r="C15" i="68" l="1"/>
  <c r="C53" i="37" l="1"/>
  <c r="C4" i="37"/>
  <c r="C3" i="37"/>
  <c r="C45" i="37"/>
  <c r="C43" i="37"/>
  <c r="G17" i="68" s="1"/>
  <c r="H17" i="68" s="1"/>
  <c r="C42" i="37"/>
  <c r="G16" i="68" s="1"/>
  <c r="H16" i="68" s="1"/>
  <c r="D11" i="38"/>
  <c r="D10" i="38"/>
  <c r="D9" i="38"/>
  <c r="D8" i="38"/>
  <c r="D7" i="38"/>
  <c r="D3" i="38"/>
  <c r="D12" i="38"/>
  <c r="D15" i="68" l="1"/>
  <c r="G15" i="68"/>
  <c r="H15" i="68" s="1"/>
  <c r="H21" i="68" s="1"/>
  <c r="D19" i="67"/>
  <c r="F5" i="67" l="1"/>
  <c r="I19" i="67" s="1"/>
  <c r="D18" i="67"/>
  <c r="BA15" i="23"/>
  <c r="B20" i="23"/>
  <c r="BD5" i="23"/>
  <c r="BD6" i="23" s="1"/>
  <c r="BA5" i="23"/>
  <c r="BD4" i="23"/>
  <c r="BD10" i="23"/>
  <c r="L18" i="38"/>
  <c r="B19" i="67"/>
  <c r="B18" i="67"/>
  <c r="C18" i="67"/>
  <c r="C5" i="67"/>
  <c r="D4" i="67"/>
  <c r="L6" i="38"/>
  <c r="C15" i="37" s="1"/>
  <c r="E4" i="67" s="1"/>
  <c r="F4" i="67" s="1"/>
  <c r="I18" i="67" s="1"/>
  <c r="BD7" i="23" l="1"/>
  <c r="BD12" i="23"/>
  <c r="BD11" i="23"/>
  <c r="BD19" i="23" l="1"/>
  <c r="BD13" i="23"/>
  <c r="C20" i="23" l="1"/>
  <c r="C4" i="67" l="1"/>
  <c r="Q3" i="23" l="1"/>
  <c r="AU5" i="23" l="1"/>
  <c r="AU6" i="23" s="1"/>
  <c r="N22" i="38"/>
  <c r="N20" i="38"/>
  <c r="N19" i="38"/>
  <c r="AR3" i="23"/>
  <c r="C56" i="37"/>
  <c r="N21" i="38" l="1"/>
  <c r="D14" i="86" l="1"/>
  <c r="D10" i="86" l="1"/>
  <c r="C10" i="86"/>
  <c r="C14" i="86"/>
  <c r="E8" i="68" l="1"/>
  <c r="E48" i="66" l="1"/>
  <c r="E38" i="66"/>
  <c r="AF75" i="23"/>
  <c r="AF76" i="23"/>
  <c r="F15" i="66"/>
  <c r="L4" i="38"/>
  <c r="L22" i="38" s="1"/>
  <c r="AN5" i="88"/>
  <c r="AN4" i="88"/>
  <c r="AN3" i="88"/>
  <c r="G23" i="66"/>
  <c r="C25" i="37"/>
  <c r="C26" i="69" s="1"/>
  <c r="G22" i="66"/>
  <c r="F7" i="66"/>
  <c r="C7" i="69"/>
  <c r="B39" i="68"/>
  <c r="B40" i="68"/>
  <c r="B41" i="68"/>
  <c r="B37" i="68"/>
  <c r="C6" i="68"/>
  <c r="C7" i="68"/>
  <c r="C8" i="68"/>
  <c r="C4" i="68"/>
  <c r="C20" i="68"/>
  <c r="E20" i="68" s="1"/>
  <c r="C19" i="68"/>
  <c r="E19" i="68" s="1"/>
  <c r="C18" i="68"/>
  <c r="E18" i="68" s="1"/>
  <c r="G28" i="68"/>
  <c r="H28" i="68" s="1"/>
  <c r="F29" i="68"/>
  <c r="G29" i="68"/>
  <c r="F30" i="68"/>
  <c r="G30" i="68"/>
  <c r="F31" i="68"/>
  <c r="G31" i="68"/>
  <c r="R9" i="86"/>
  <c r="R10" i="86"/>
  <c r="C4" i="69"/>
  <c r="N5" i="38"/>
  <c r="Q5" i="23" s="1"/>
  <c r="Q6" i="23" s="1"/>
  <c r="L5" i="38"/>
  <c r="E4" i="69" s="1"/>
  <c r="H5" i="23"/>
  <c r="H4" i="23"/>
  <c r="H12" i="23" s="1"/>
  <c r="BA4" i="23"/>
  <c r="B19" i="23"/>
  <c r="L15" i="38"/>
  <c r="C17" i="37"/>
  <c r="E6" i="67" s="1"/>
  <c r="E7" i="67" s="1"/>
  <c r="L17" i="38"/>
  <c r="E5" i="68" s="1"/>
  <c r="F5" i="68" s="1"/>
  <c r="I38" i="68" s="1"/>
  <c r="C24" i="37"/>
  <c r="B20" i="67"/>
  <c r="C6" i="67"/>
  <c r="D6" i="67"/>
  <c r="H6" i="23"/>
  <c r="N16" i="38"/>
  <c r="N14" i="38"/>
  <c r="AR5" i="23" s="1"/>
  <c r="AR6" i="23" s="1"/>
  <c r="B18" i="23"/>
  <c r="H3" i="23"/>
  <c r="H15" i="23"/>
  <c r="K15" i="23"/>
  <c r="R13" i="86"/>
  <c r="R8" i="86"/>
  <c r="R11" i="86"/>
  <c r="R7" i="86"/>
  <c r="R6" i="86"/>
  <c r="R12" i="86"/>
  <c r="D25" i="69"/>
  <c r="D26" i="69" s="1"/>
  <c r="C25" i="69"/>
  <c r="B25" i="69"/>
  <c r="B26" i="69" s="1"/>
  <c r="AR4" i="23"/>
  <c r="AR12" i="23" s="1"/>
  <c r="AU4" i="23"/>
  <c r="AU12" i="23" s="1"/>
  <c r="AX4" i="23"/>
  <c r="AX12" i="23" s="1"/>
  <c r="AU15" i="23"/>
  <c r="G28" i="67"/>
  <c r="D12" i="67"/>
  <c r="E12" i="67"/>
  <c r="AL5" i="23"/>
  <c r="AL6" i="23" s="1"/>
  <c r="C46" i="37"/>
  <c r="Q4" i="23"/>
  <c r="Q12" i="23" s="1"/>
  <c r="E7" i="68"/>
  <c r="F7" i="68" s="1"/>
  <c r="I40" i="68" s="1"/>
  <c r="E6" i="68"/>
  <c r="F8" i="68"/>
  <c r="I41" i="68" s="1"/>
  <c r="AL3" i="23"/>
  <c r="E7" i="66"/>
  <c r="G7" i="66" s="1"/>
  <c r="G13" i="66"/>
  <c r="G14" i="66"/>
  <c r="AL15" i="23"/>
  <c r="AO5" i="23"/>
  <c r="J2" i="23"/>
  <c r="AF4" i="23"/>
  <c r="AO4" i="23"/>
  <c r="K3" i="23"/>
  <c r="K10" i="23" s="1"/>
  <c r="K11" i="23" s="1"/>
  <c r="K5" i="23"/>
  <c r="K6" i="23" s="1"/>
  <c r="N4" i="23"/>
  <c r="N12" i="23" s="1"/>
  <c r="N5" i="23"/>
  <c r="N6" i="23" s="1"/>
  <c r="T4" i="23"/>
  <c r="W3" i="23"/>
  <c r="W10" i="23" s="1"/>
  <c r="W11" i="23" s="1"/>
  <c r="W15" i="23"/>
  <c r="W5" i="23"/>
  <c r="W6" i="23" s="1"/>
  <c r="Z3" i="23"/>
  <c r="Z10" i="23" s="1"/>
  <c r="Z15" i="23"/>
  <c r="Z5" i="23"/>
  <c r="Z6" i="23" s="1"/>
  <c r="AC3" i="23"/>
  <c r="AC10" i="23" s="1"/>
  <c r="AC11" i="23" s="1"/>
  <c r="AC15" i="23"/>
  <c r="AC5" i="23"/>
  <c r="AC6" i="23" s="1"/>
  <c r="N10" i="38"/>
  <c r="AF3" i="23"/>
  <c r="AI15" i="23"/>
  <c r="P2" i="23"/>
  <c r="P9" i="23" s="1"/>
  <c r="B15" i="23"/>
  <c r="D16" i="37"/>
  <c r="D20" i="37"/>
  <c r="D19" i="37"/>
  <c r="D18" i="37"/>
  <c r="D17" i="37"/>
  <c r="AL9" i="23"/>
  <c r="AK2" i="23"/>
  <c r="B14" i="23" s="1"/>
  <c r="AI5" i="23"/>
  <c r="AI3" i="23"/>
  <c r="AI10" i="23" s="1"/>
  <c r="AI9" i="23"/>
  <c r="AH2" i="23"/>
  <c r="AH9" i="23" s="1"/>
  <c r="AE2" i="23"/>
  <c r="AF9" i="23"/>
  <c r="AC9" i="23"/>
  <c r="AB2" i="23"/>
  <c r="B11" i="23" s="1"/>
  <c r="Y2" i="23"/>
  <c r="Y9" i="23" s="1"/>
  <c r="W9" i="23"/>
  <c r="T9" i="23"/>
  <c r="Q9" i="23"/>
  <c r="N9" i="23"/>
  <c r="K9" i="23"/>
  <c r="H9" i="23"/>
  <c r="V2" i="23"/>
  <c r="V9" i="23" s="1"/>
  <c r="S2" i="23"/>
  <c r="B8" i="23" s="1"/>
  <c r="M2" i="23"/>
  <c r="M9" i="23" s="1"/>
  <c r="G2" i="23"/>
  <c r="G9" i="23" s="1"/>
  <c r="B3" i="23"/>
  <c r="T15" i="23"/>
  <c r="T5" i="23"/>
  <c r="T6" i="23" s="1"/>
  <c r="T3" i="23"/>
  <c r="T10" i="23" s="1"/>
  <c r="T11" i="23" s="1"/>
  <c r="N3" i="23"/>
  <c r="N10" i="23" s="1"/>
  <c r="N11" i="23" s="1"/>
  <c r="Z9" i="23"/>
  <c r="N15" i="23"/>
  <c r="AF78" i="23"/>
  <c r="W4" i="23"/>
  <c r="W12" i="23" s="1"/>
  <c r="AF5" i="23"/>
  <c r="AF6" i="23" s="1"/>
  <c r="AR15" i="23"/>
  <c r="AX5" i="23"/>
  <c r="AX6" i="23" s="1"/>
  <c r="C16" i="37"/>
  <c r="A3" i="88"/>
  <c r="AG3" i="88"/>
  <c r="H10" i="23"/>
  <c r="AX10" i="23"/>
  <c r="AX11" i="23" s="1"/>
  <c r="AU10" i="23"/>
  <c r="AU11" i="23" s="1"/>
  <c r="AR10" i="23"/>
  <c r="AR11" i="23" s="1"/>
  <c r="AR13" i="23" s="1"/>
  <c r="Q10" i="23"/>
  <c r="BA10" i="23"/>
  <c r="BA11" i="23" s="1"/>
  <c r="AF10" i="23"/>
  <c r="AF11" i="23" s="1"/>
  <c r="AG4" i="88"/>
  <c r="A4" i="88"/>
  <c r="AG5" i="88"/>
  <c r="A5" i="88"/>
  <c r="E7" i="69"/>
  <c r="E6" i="69"/>
  <c r="F6" i="69" s="1"/>
  <c r="I17" i="69" s="1"/>
  <c r="AL4" i="23"/>
  <c r="Q7" i="23" l="1"/>
  <c r="Q14" i="23" s="1"/>
  <c r="AL7" i="23"/>
  <c r="AL14" i="23" s="1"/>
  <c r="AL16" i="23" s="1"/>
  <c r="D14" i="23" s="1"/>
  <c r="Q15" i="23"/>
  <c r="F41" i="68" s="1"/>
  <c r="B4" i="23"/>
  <c r="AI6" i="23"/>
  <c r="F38" i="68"/>
  <c r="Q11" i="23"/>
  <c r="Q19" i="23" s="1"/>
  <c r="R12" i="23"/>
  <c r="N13" i="23"/>
  <c r="C6" i="23" s="1"/>
  <c r="N7" i="23"/>
  <c r="N14" i="23" s="1"/>
  <c r="N16" i="23" s="1"/>
  <c r="D6" i="23" s="1"/>
  <c r="AB9" i="23"/>
  <c r="G41" i="68"/>
  <c r="F12" i="67"/>
  <c r="F13" i="67" s="1"/>
  <c r="Z4" i="23"/>
  <c r="Z7" i="23" s="1"/>
  <c r="Z14" i="23" s="1"/>
  <c r="Z16" i="23" s="1"/>
  <c r="D10" i="23" s="1"/>
  <c r="AF15" i="23"/>
  <c r="AC4" i="23"/>
  <c r="AC7" i="23" s="1"/>
  <c r="AC14" i="23" s="1"/>
  <c r="AC16" i="23" s="1"/>
  <c r="D11" i="23" s="1"/>
  <c r="AI4" i="23"/>
  <c r="AI12" i="23" s="1"/>
  <c r="BA6" i="23"/>
  <c r="BA7" i="23" s="1"/>
  <c r="BA14" i="23" s="1"/>
  <c r="BD15" i="23"/>
  <c r="BD14" i="23"/>
  <c r="AF7" i="23"/>
  <c r="AF14" i="23" s="1"/>
  <c r="B10" i="23"/>
  <c r="C23" i="37"/>
  <c r="E5" i="69"/>
  <c r="F5" i="69" s="1"/>
  <c r="I16" i="69" s="1"/>
  <c r="H29" i="68"/>
  <c r="F18" i="69"/>
  <c r="G19" i="67"/>
  <c r="B54" i="66"/>
  <c r="A38" i="66"/>
  <c r="E42" i="66"/>
  <c r="E34" i="66"/>
  <c r="E39" i="66"/>
  <c r="E36" i="66"/>
  <c r="E37" i="66"/>
  <c r="E40" i="66"/>
  <c r="E41" i="66"/>
  <c r="E35" i="66"/>
  <c r="F18" i="67"/>
  <c r="F19" i="67"/>
  <c r="F48" i="66"/>
  <c r="C48" i="66"/>
  <c r="G48" i="66"/>
  <c r="D48" i="66"/>
  <c r="H19" i="67"/>
  <c r="H11" i="23"/>
  <c r="H19" i="23" s="1"/>
  <c r="AX19" i="23"/>
  <c r="AR7" i="23"/>
  <c r="AR14" i="23" s="1"/>
  <c r="AR16" i="23" s="1"/>
  <c r="D16" i="23" s="1"/>
  <c r="BA12" i="23"/>
  <c r="BA19" i="23" s="1"/>
  <c r="B6" i="23"/>
  <c r="B13" i="23"/>
  <c r="AX7" i="23"/>
  <c r="AX14" i="23" s="1"/>
  <c r="B7" i="23"/>
  <c r="N19" i="23"/>
  <c r="AF12" i="23"/>
  <c r="AF13" i="23" s="1"/>
  <c r="B9" i="23"/>
  <c r="AU19" i="23"/>
  <c r="AU13" i="23"/>
  <c r="C17" i="23" s="1"/>
  <c r="W7" i="23"/>
  <c r="W14" i="23" s="1"/>
  <c r="W16" i="23" s="1"/>
  <c r="D9" i="23" s="1"/>
  <c r="AX13" i="23"/>
  <c r="C18" i="23" s="1"/>
  <c r="H30" i="68"/>
  <c r="C19" i="37"/>
  <c r="E4" i="68"/>
  <c r="AU7" i="23"/>
  <c r="AU14" i="23" s="1"/>
  <c r="AU16" i="23" s="1"/>
  <c r="G17" i="69"/>
  <c r="H8" i="23"/>
  <c r="AL8" i="23"/>
  <c r="AL10" i="23"/>
  <c r="AL11" i="23" s="1"/>
  <c r="H18" i="69" s="1"/>
  <c r="F20" i="67"/>
  <c r="F6" i="68"/>
  <c r="I39" i="68" s="1"/>
  <c r="G39" i="68"/>
  <c r="H31" i="68"/>
  <c r="AL12" i="23"/>
  <c r="G4" i="66"/>
  <c r="G5" i="66" s="1"/>
  <c r="C16" i="23"/>
  <c r="AE9" i="23"/>
  <c r="B12" i="23"/>
  <c r="AI11" i="23"/>
  <c r="B5" i="23"/>
  <c r="J9" i="23"/>
  <c r="Z11" i="23"/>
  <c r="E18" i="69"/>
  <c r="AR19" i="23"/>
  <c r="F7" i="69"/>
  <c r="S9" i="23"/>
  <c r="W13" i="23"/>
  <c r="W19" i="23"/>
  <c r="T12" i="23"/>
  <c r="T13" i="23" s="1"/>
  <c r="C8" i="23" s="1"/>
  <c r="T7" i="23"/>
  <c r="T14" i="23" s="1"/>
  <c r="T16" i="23" s="1"/>
  <c r="G20" i="67"/>
  <c r="G40" i="68"/>
  <c r="F6" i="67"/>
  <c r="H7" i="23"/>
  <c r="H14" i="23" s="1"/>
  <c r="K4" i="23"/>
  <c r="F4" i="69"/>
  <c r="AK9" i="23"/>
  <c r="AX15" i="23"/>
  <c r="F17" i="69" s="1"/>
  <c r="Q16" i="23" l="1"/>
  <c r="F40" i="68"/>
  <c r="F39" i="68"/>
  <c r="Q13" i="23"/>
  <c r="C7" i="23" s="1"/>
  <c r="H16" i="69"/>
  <c r="G16" i="69"/>
  <c r="F16" i="69"/>
  <c r="F19" i="69" s="1"/>
  <c r="E8" i="69"/>
  <c r="E38" i="68"/>
  <c r="J19" i="67"/>
  <c r="E37" i="68"/>
  <c r="B7" i="86"/>
  <c r="C7" i="86" s="1"/>
  <c r="H39" i="68"/>
  <c r="J39" i="68" s="1"/>
  <c r="G38" i="68"/>
  <c r="H37" i="68"/>
  <c r="H40" i="68"/>
  <c r="J40" i="68" s="1"/>
  <c r="H41" i="68"/>
  <c r="J41" i="68" s="1"/>
  <c r="H38" i="68"/>
  <c r="Z12" i="23"/>
  <c r="Z13" i="23" s="1"/>
  <c r="C10" i="23" s="1"/>
  <c r="AF16" i="23"/>
  <c r="D12" i="23" s="1"/>
  <c r="BD16" i="23"/>
  <c r="BD17" i="23" s="1"/>
  <c r="BD20" i="23" s="1"/>
  <c r="E20" i="23" s="1"/>
  <c r="AC12" i="23"/>
  <c r="AC19" i="23" s="1"/>
  <c r="AI19" i="23"/>
  <c r="AI7" i="23"/>
  <c r="AI14" i="23" s="1"/>
  <c r="AI16" i="23" s="1"/>
  <c r="D13" i="23" s="1"/>
  <c r="N17" i="23"/>
  <c r="N20" i="23" s="1"/>
  <c r="E6" i="23" s="1"/>
  <c r="AR17" i="23"/>
  <c r="AR20" i="23" s="1"/>
  <c r="E16" i="23" s="1"/>
  <c r="B58" i="66"/>
  <c r="B52" i="66"/>
  <c r="B56" i="66"/>
  <c r="B51" i="66"/>
  <c r="B55" i="66"/>
  <c r="B50" i="66"/>
  <c r="B53" i="66"/>
  <c r="B57" i="66"/>
  <c r="E18" i="67"/>
  <c r="E19" i="67"/>
  <c r="E9" i="68"/>
  <c r="G18" i="67"/>
  <c r="F4" i="68"/>
  <c r="I37" i="68" s="1"/>
  <c r="I42" i="68" s="1"/>
  <c r="I20" i="67"/>
  <c r="I21" i="67" s="1"/>
  <c r="F7" i="67"/>
  <c r="BA13" i="23"/>
  <c r="C19" i="23" s="1"/>
  <c r="A41" i="66"/>
  <c r="A37" i="66"/>
  <c r="A34" i="66"/>
  <c r="A35" i="66"/>
  <c r="A39" i="66"/>
  <c r="A36" i="66"/>
  <c r="A42" i="66"/>
  <c r="A40" i="66"/>
  <c r="H13" i="23"/>
  <c r="C4" i="23" s="1"/>
  <c r="H17" i="69"/>
  <c r="J17" i="69" s="1"/>
  <c r="H20" i="67"/>
  <c r="H18" i="67"/>
  <c r="E20" i="67"/>
  <c r="C12" i="23"/>
  <c r="AF19" i="23"/>
  <c r="E16" i="69"/>
  <c r="G37" i="68"/>
  <c r="F37" i="68"/>
  <c r="F42" i="68" s="1"/>
  <c r="F21" i="67"/>
  <c r="BA16" i="23"/>
  <c r="H32" i="68"/>
  <c r="F9" i="66" s="1"/>
  <c r="G9" i="66" s="1"/>
  <c r="D13" i="86"/>
  <c r="C13" i="86"/>
  <c r="AL13" i="23"/>
  <c r="AL19" i="23"/>
  <c r="G18" i="69"/>
  <c r="D14" i="68"/>
  <c r="E14" i="68" s="1"/>
  <c r="E41" i="68"/>
  <c r="H16" i="23"/>
  <c r="E17" i="69"/>
  <c r="E40" i="68"/>
  <c r="E39" i="68"/>
  <c r="Z19" i="23"/>
  <c r="AX16" i="23"/>
  <c r="D7" i="23"/>
  <c r="D17" i="23"/>
  <c r="AU17" i="23"/>
  <c r="AU20" i="23" s="1"/>
  <c r="E17" i="23" s="1"/>
  <c r="F8" i="69"/>
  <c r="I18" i="69"/>
  <c r="T19" i="23"/>
  <c r="AI13" i="23"/>
  <c r="K7" i="23"/>
  <c r="K14" i="23" s="1"/>
  <c r="K16" i="23" s="1"/>
  <c r="K12" i="23"/>
  <c r="T17" i="23"/>
  <c r="D8" i="23"/>
  <c r="C9" i="23"/>
  <c r="W17" i="23"/>
  <c r="W20" i="23" s="1"/>
  <c r="E9" i="23" s="1"/>
  <c r="D16" i="68"/>
  <c r="E16" i="68" s="1"/>
  <c r="Q17" i="23" l="1"/>
  <c r="Q20" i="23" s="1"/>
  <c r="E7" i="23" s="1"/>
  <c r="K17" i="69"/>
  <c r="J16" i="69"/>
  <c r="K16" i="69" s="1"/>
  <c r="K39" i="68"/>
  <c r="K41" i="68"/>
  <c r="K40" i="68"/>
  <c r="G19" i="69"/>
  <c r="J18" i="69"/>
  <c r="G42" i="68"/>
  <c r="J37" i="68"/>
  <c r="K37" i="68" s="1"/>
  <c r="J38" i="68"/>
  <c r="K38" i="68" s="1"/>
  <c r="K19" i="67"/>
  <c r="J20" i="67"/>
  <c r="K20" i="67" s="1"/>
  <c r="G21" i="67"/>
  <c r="J18" i="67"/>
  <c r="D7" i="86"/>
  <c r="H19" i="69"/>
  <c r="AC13" i="23"/>
  <c r="C11" i="23" s="1"/>
  <c r="D20" i="23"/>
  <c r="AF17" i="23"/>
  <c r="AF20" i="23" s="1"/>
  <c r="E12" i="23" s="1"/>
  <c r="H21" i="67"/>
  <c r="H42" i="68"/>
  <c r="Z17" i="23"/>
  <c r="Z20" i="23" s="1"/>
  <c r="E10" i="23" s="1"/>
  <c r="F9" i="68"/>
  <c r="BA17" i="23"/>
  <c r="BA20" i="23" s="1"/>
  <c r="E19" i="23" s="1"/>
  <c r="E21" i="67"/>
  <c r="E19" i="69"/>
  <c r="I19" i="69"/>
  <c r="F12" i="66" s="1"/>
  <c r="G12" i="66" s="1"/>
  <c r="F21" i="66"/>
  <c r="G21" i="66" s="1"/>
  <c r="E42" i="68"/>
  <c r="C14" i="23"/>
  <c r="AL17" i="23"/>
  <c r="AL20" i="23" s="1"/>
  <c r="D5" i="23"/>
  <c r="T20" i="23"/>
  <c r="E8" i="23" s="1"/>
  <c r="C13" i="23"/>
  <c r="AI17" i="23"/>
  <c r="AI20" i="23" s="1"/>
  <c r="E13" i="23" s="1"/>
  <c r="E15" i="68"/>
  <c r="D18" i="23"/>
  <c r="AX17" i="23"/>
  <c r="AX20" i="23" s="1"/>
  <c r="E18" i="23" s="1"/>
  <c r="D4" i="23"/>
  <c r="H17" i="23"/>
  <c r="H20" i="23" s="1"/>
  <c r="E4" i="23" s="1"/>
  <c r="K19" i="23"/>
  <c r="K13" i="23"/>
  <c r="C5" i="23" s="1"/>
  <c r="AC17" i="23" l="1"/>
  <c r="AC20" i="23" s="1"/>
  <c r="E11" i="23" s="1"/>
  <c r="J19" i="69"/>
  <c r="F10" i="66"/>
  <c r="G10" i="66" s="1"/>
  <c r="J21" i="67"/>
  <c r="K18" i="69"/>
  <c r="K19" i="69" s="1"/>
  <c r="B11" i="86" s="1"/>
  <c r="J42" i="68"/>
  <c r="K18" i="67"/>
  <c r="K21" i="67" s="1"/>
  <c r="F11" i="66"/>
  <c r="G11" i="66" s="1"/>
  <c r="D19" i="23"/>
  <c r="F20" i="66"/>
  <c r="G20" i="66" s="1"/>
  <c r="G24" i="66" s="1"/>
  <c r="K17" i="23"/>
  <c r="K20" i="23" s="1"/>
  <c r="E5" i="23" s="1"/>
  <c r="K42" i="68"/>
  <c r="E14" i="23"/>
  <c r="D27" i="69"/>
  <c r="C27" i="69"/>
  <c r="B27" i="69"/>
  <c r="D17" i="68"/>
  <c r="E17" i="68" s="1"/>
  <c r="E21" i="68" s="1"/>
  <c r="B28" i="69" l="1"/>
  <c r="C28" i="69"/>
  <c r="C31" i="69" s="1"/>
  <c r="B12" i="86" s="1"/>
  <c r="D28" i="69"/>
  <c r="B9" i="86"/>
  <c r="B8" i="86"/>
  <c r="C11" i="86"/>
  <c r="D11" i="86"/>
  <c r="F8" i="66"/>
  <c r="G8" i="66" s="1"/>
  <c r="B30" i="69" l="1"/>
  <c r="B31" i="69"/>
  <c r="C12" i="86" s="1"/>
  <c r="C30" i="69"/>
  <c r="D30" i="69"/>
  <c r="D31" i="69"/>
  <c r="D12" i="86" s="1"/>
  <c r="B15" i="86"/>
  <c r="D8" i="86"/>
  <c r="C8" i="86"/>
  <c r="C9" i="86"/>
  <c r="D9" i="86"/>
  <c r="E15" i="66"/>
  <c r="G15" i="66" s="1"/>
  <c r="G16" i="66" s="1"/>
  <c r="B16" i="86" l="1"/>
  <c r="B20" i="86"/>
  <c r="G40" i="66"/>
  <c r="F37" i="66"/>
  <c r="F39" i="66"/>
  <c r="B40" i="66"/>
  <c r="B34" i="66"/>
  <c r="P2" i="37"/>
  <c r="B41" i="66"/>
  <c r="G37" i="66"/>
  <c r="G17" i="66"/>
  <c r="F42" i="66"/>
  <c r="G39" i="66"/>
  <c r="G34" i="66"/>
  <c r="G35" i="66"/>
  <c r="F34" i="66"/>
  <c r="F41" i="66"/>
  <c r="B35" i="66"/>
  <c r="F40" i="66"/>
  <c r="B37" i="66"/>
  <c r="F38" i="66"/>
  <c r="B42" i="66"/>
  <c r="C41" i="66"/>
  <c r="C34" i="66"/>
  <c r="G38" i="66"/>
  <c r="G25" i="66"/>
  <c r="B36" i="66"/>
  <c r="B39" i="66"/>
  <c r="B38" i="66"/>
  <c r="F36" i="66"/>
  <c r="G26" i="66"/>
  <c r="C35" i="66"/>
  <c r="C39" i="66"/>
  <c r="G41" i="66"/>
  <c r="C38" i="66"/>
  <c r="C36" i="66"/>
  <c r="C40" i="66"/>
  <c r="F35" i="66"/>
  <c r="C42" i="66"/>
  <c r="G42" i="66"/>
  <c r="G36" i="66"/>
  <c r="C37" i="66"/>
  <c r="O18" i="86" l="1"/>
  <c r="B21" i="86"/>
  <c r="N6" i="86"/>
  <c r="S7" i="86" s="1"/>
  <c r="B18" i="86"/>
  <c r="O6" i="86" s="1"/>
  <c r="B17" i="86"/>
  <c r="P8" i="86"/>
  <c r="T10" i="86" s="1"/>
  <c r="N12" i="86"/>
  <c r="S13" i="86" s="1"/>
  <c r="P9" i="86"/>
  <c r="T6" i="86" s="1"/>
  <c r="N11" i="86"/>
  <c r="S8" i="86" s="1"/>
  <c r="P13" i="86"/>
  <c r="T9" i="86" s="1"/>
  <c r="P10" i="86"/>
  <c r="T11" i="86" s="1"/>
  <c r="P7" i="86"/>
  <c r="T12" i="86" s="1"/>
  <c r="N7" i="86"/>
  <c r="S12" i="86" s="1"/>
  <c r="N8" i="86"/>
  <c r="S10" i="86" s="1"/>
  <c r="P12" i="86"/>
  <c r="T13" i="86" s="1"/>
  <c r="N13" i="86"/>
  <c r="S9" i="86" s="1"/>
  <c r="P6" i="86"/>
  <c r="T7" i="86" s="1"/>
  <c r="N9" i="86"/>
  <c r="S6" i="86" s="1"/>
  <c r="P11" i="86"/>
  <c r="T8" i="86" s="1"/>
  <c r="N10" i="86"/>
  <c r="S11" i="86" s="1"/>
  <c r="F54" i="66"/>
  <c r="C55" i="66"/>
  <c r="E55" i="66"/>
  <c r="E53" i="66"/>
  <c r="D52" i="66"/>
  <c r="G51" i="66"/>
  <c r="E51" i="66"/>
  <c r="C50" i="66"/>
  <c r="F55" i="66"/>
  <c r="D54" i="66"/>
  <c r="F53" i="66"/>
  <c r="G53" i="66"/>
  <c r="E52" i="66"/>
  <c r="F51" i="66"/>
  <c r="E50" i="66"/>
  <c r="F50" i="66"/>
  <c r="C53" i="66"/>
  <c r="G52" i="66"/>
  <c r="C51" i="66"/>
  <c r="E54" i="66"/>
  <c r="C54" i="66"/>
  <c r="D55" i="66"/>
  <c r="D53" i="66"/>
  <c r="C52" i="66"/>
  <c r="F52" i="66"/>
  <c r="D51" i="66"/>
  <c r="D50" i="66"/>
  <c r="G55" i="66"/>
  <c r="G50" i="66"/>
  <c r="G54" i="66"/>
  <c r="C56" i="66"/>
  <c r="E57" i="66"/>
  <c r="F57" i="66"/>
  <c r="C57" i="66"/>
  <c r="E56" i="66"/>
  <c r="F56" i="66"/>
  <c r="D56" i="66"/>
  <c r="G57" i="66"/>
  <c r="D57" i="66"/>
  <c r="G56" i="66"/>
  <c r="D58" i="66"/>
  <c r="E58" i="66"/>
  <c r="C58" i="66"/>
  <c r="F58" i="66"/>
  <c r="G58" i="66"/>
  <c r="U7" i="86" l="1"/>
  <c r="U6" i="86"/>
  <c r="U12" i="86"/>
  <c r="U10" i="86"/>
  <c r="U9" i="86"/>
  <c r="U8" i="86"/>
  <c r="U11" i="86"/>
  <c r="U13" i="86"/>
  <c r="O13" i="86"/>
  <c r="O8" i="86" l="1"/>
  <c r="O9" i="86"/>
  <c r="O12" i="86"/>
  <c r="O11" i="86"/>
  <c r="O10" i="86"/>
  <c r="O7" i="86"/>
</calcChain>
</file>

<file path=xl/sharedStrings.xml><?xml version="1.0" encoding="utf-8"?>
<sst xmlns="http://schemas.openxmlformats.org/spreadsheetml/2006/main" count="1348" uniqueCount="578">
  <si>
    <t>Labor</t>
  </si>
  <si>
    <t>Item</t>
  </si>
  <si>
    <t>Units</t>
  </si>
  <si>
    <t>Quantity</t>
  </si>
  <si>
    <t>Price</t>
  </si>
  <si>
    <t>Cost</t>
  </si>
  <si>
    <t>Description</t>
  </si>
  <si>
    <t>Salvage Value ($)</t>
  </si>
  <si>
    <t>NA</t>
  </si>
  <si>
    <t>Parameter</t>
  </si>
  <si>
    <t>Source</t>
  </si>
  <si>
    <t>Capital Recovery ($/hour)</t>
  </si>
  <si>
    <t>TIH ($/hour)</t>
  </si>
  <si>
    <t>Operation</t>
  </si>
  <si>
    <t>Equipment</t>
  </si>
  <si>
    <t>Machine</t>
  </si>
  <si>
    <t>Total</t>
  </si>
  <si>
    <t>(ASABE Standards 2009)</t>
  </si>
  <si>
    <t>Nominal Interest</t>
  </si>
  <si>
    <t>Insurance (% of PP)</t>
  </si>
  <si>
    <t>Housing (% of PP)</t>
  </si>
  <si>
    <t>(UT Extention 2013)</t>
  </si>
  <si>
    <t>Rake</t>
  </si>
  <si>
    <t>Front End Loader</t>
  </si>
  <si>
    <t>List Price</t>
  </si>
  <si>
    <t>Purchase Price</t>
  </si>
  <si>
    <t>Hours of Useful Life</t>
  </si>
  <si>
    <t>Hours of Use Per Year</t>
  </si>
  <si>
    <t>(Larson et al. 2010)</t>
  </si>
  <si>
    <t>Repair Factor 1</t>
  </si>
  <si>
    <t>Repair Factor 2</t>
  </si>
  <si>
    <t>R&amp;M Factor</t>
  </si>
  <si>
    <t>(ASABE Standards)</t>
  </si>
  <si>
    <t>Fuel Factor 1</t>
  </si>
  <si>
    <t>Fuel Factor 2</t>
  </si>
  <si>
    <t>Fuel Use (gallon/hour)</t>
  </si>
  <si>
    <t>Useful Years</t>
  </si>
  <si>
    <t>Salvage Factor</t>
  </si>
  <si>
    <t>Diesel Fuel ($/hour)</t>
  </si>
  <si>
    <t>Lubrication Costs ($/hour)</t>
  </si>
  <si>
    <t>Repair &amp; Maintenance ($/hour)</t>
  </si>
  <si>
    <t>Operating Costs ($/hour)</t>
  </si>
  <si>
    <t>Ownership Costs ($/hour)</t>
  </si>
  <si>
    <t>Total Machinery Cost ($/hour)</t>
  </si>
  <si>
    <t>Other Materials</t>
  </si>
  <si>
    <t>Operating Interest Cost</t>
  </si>
  <si>
    <t>Total Costs ($/hour)</t>
  </si>
  <si>
    <t xml:space="preserve">Source: </t>
  </si>
  <si>
    <t>John Deere web site: 2-8-11</t>
  </si>
  <si>
    <t xml:space="preserve">Tractor, 150 H.P.,W/Cab, Air       </t>
  </si>
  <si>
    <t>(UT extention 2013)</t>
  </si>
  <si>
    <t>Sprayer, 60` boom</t>
  </si>
  <si>
    <t>Cost/Hour</t>
  </si>
  <si>
    <t>Pickup Truck</t>
  </si>
  <si>
    <t>Month</t>
  </si>
  <si>
    <t>Hours</t>
  </si>
  <si>
    <t>May</t>
  </si>
  <si>
    <t>Plant</t>
  </si>
  <si>
    <t>Seed</t>
  </si>
  <si>
    <t>Pure live seed</t>
  </si>
  <si>
    <t>Operating</t>
  </si>
  <si>
    <t>Cost/hour</t>
  </si>
  <si>
    <t>Ownership</t>
  </si>
  <si>
    <t>Semi-Tractor Trailer</t>
  </si>
  <si>
    <t>EPA</t>
  </si>
  <si>
    <t>Tool and Manufacturing Engineers Handbook</t>
  </si>
  <si>
    <t>Harvest</t>
  </si>
  <si>
    <t>(UT Extention 2016)</t>
  </si>
  <si>
    <t>3' x 4 'x 8' Large Rectangular Baler</t>
  </si>
  <si>
    <t>Discount Rate</t>
  </si>
  <si>
    <t>Semitractor trailer (hr/load)</t>
  </si>
  <si>
    <t>Mower Conditioner</t>
  </si>
  <si>
    <t>Real (Equipment) Interest Rate</t>
  </si>
  <si>
    <t>(Perrin et al 2008)</t>
  </si>
  <si>
    <t>Tax Rate (% of PP)</t>
  </si>
  <si>
    <t>Power Unit</t>
  </si>
  <si>
    <t xml:space="preserve">Labor Factor Machine Time Operation </t>
  </si>
  <si>
    <t>Lubrication factor (%)</t>
  </si>
  <si>
    <t>No</t>
  </si>
  <si>
    <t>Label</t>
  </si>
  <si>
    <t>Lub_Factor</t>
  </si>
  <si>
    <t>Tractor, 215 H.P.,W/Cab, Air</t>
  </si>
  <si>
    <t>Wang Thesis</t>
  </si>
  <si>
    <t>Purchase Price/List Price (percentage)</t>
  </si>
  <si>
    <t>Machine 1</t>
  </si>
  <si>
    <t>Machine 2</t>
  </si>
  <si>
    <t>Machine 3</t>
  </si>
  <si>
    <t>Machine 4</t>
  </si>
  <si>
    <t>Machine 5</t>
  </si>
  <si>
    <t>Machine 6</t>
  </si>
  <si>
    <t>Machine 7</t>
  </si>
  <si>
    <t>Machine 8</t>
  </si>
  <si>
    <t>Machine 9</t>
  </si>
  <si>
    <t>Machine 10</t>
  </si>
  <si>
    <t>Machine 11</t>
  </si>
  <si>
    <t>Salvage Value Percentage for Gravel Pad Budget</t>
  </si>
  <si>
    <t>lb_tons</t>
  </si>
  <si>
    <t>Machine and Specification</t>
  </si>
  <si>
    <t>Box Scrapper</t>
  </si>
  <si>
    <t>Machine 12</t>
  </si>
  <si>
    <t>farm_labor_cost</t>
  </si>
  <si>
    <t>farm labor cost/hr</t>
  </si>
  <si>
    <t>truck_labor_cost</t>
  </si>
  <si>
    <t>truck labor cost/hr</t>
  </si>
  <si>
    <t>labor_factor_machine</t>
  </si>
  <si>
    <t>purchase_list_factor</t>
  </si>
  <si>
    <t>salvage_factor_gravelpad</t>
  </si>
  <si>
    <t>conversion lb to tons</t>
  </si>
  <si>
    <t>Machine Hours (time/rate)</t>
  </si>
  <si>
    <t>fertilizer_tractor</t>
  </si>
  <si>
    <t>plant_notill_drill</t>
  </si>
  <si>
    <t>herbicide_spray</t>
  </si>
  <si>
    <t>q_seed</t>
  </si>
  <si>
    <t>q_P2O5</t>
  </si>
  <si>
    <t>q_K2O</t>
  </si>
  <si>
    <t>q_broadleaf_herbicide</t>
  </si>
  <si>
    <t>p_seed</t>
  </si>
  <si>
    <t>q_N</t>
  </si>
  <si>
    <t>p_P2O5</t>
  </si>
  <si>
    <t>p_K2O</t>
  </si>
  <si>
    <t>p_N</t>
  </si>
  <si>
    <t>p_broadleaf_herbicide</t>
  </si>
  <si>
    <t>pint</t>
  </si>
  <si>
    <t>acre</t>
  </si>
  <si>
    <t>$/pound</t>
  </si>
  <si>
    <t>$/pint</t>
  </si>
  <si>
    <t>$/acre</t>
  </si>
  <si>
    <t>fuel_gal</t>
  </si>
  <si>
    <t>real_interest</t>
  </si>
  <si>
    <t>nom_interest</t>
  </si>
  <si>
    <t>disc_rate</t>
  </si>
  <si>
    <t>housing</t>
  </si>
  <si>
    <t>tax_rate</t>
  </si>
  <si>
    <t>insurance</t>
  </si>
  <si>
    <t>Machinery</t>
  </si>
  <si>
    <t>inflation</t>
  </si>
  <si>
    <t>Inflation rate based on GDP Deflator</t>
  </si>
  <si>
    <t>(UT Extention 2013 in 2016$)</t>
  </si>
  <si>
    <t>(UT Extention 2010 in 2016$)</t>
  </si>
  <si>
    <t>(UT Extention 2010  in 2016$)</t>
  </si>
  <si>
    <t>transport_semitractor</t>
  </si>
  <si>
    <t>postemerge_spray60</t>
  </si>
  <si>
    <t>((Updated from Larson et al., 2010) in 2016$)</t>
  </si>
  <si>
    <t xml:space="preserve">Unit </t>
  </si>
  <si>
    <t xml:space="preserve">Quantity </t>
  </si>
  <si>
    <t xml:space="preserve">Fertilizer </t>
  </si>
  <si>
    <t>Price ($)</t>
  </si>
  <si>
    <t>Total ($/Acre)</t>
  </si>
  <si>
    <t>Nitrogen</t>
  </si>
  <si>
    <t>Urea</t>
  </si>
  <si>
    <t>Phosphorous</t>
  </si>
  <si>
    <t>Total Revenue</t>
  </si>
  <si>
    <t>Potassium</t>
  </si>
  <si>
    <t>Lime</t>
  </si>
  <si>
    <t>Limestone</t>
  </si>
  <si>
    <t>Other</t>
  </si>
  <si>
    <t>Sulfur</t>
  </si>
  <si>
    <t xml:space="preserve">Other </t>
  </si>
  <si>
    <t>Boron</t>
  </si>
  <si>
    <t>Chemical</t>
  </si>
  <si>
    <t>Unit</t>
  </si>
  <si>
    <t>Number of Apps.</t>
  </si>
  <si>
    <t>Herbicides</t>
  </si>
  <si>
    <t>pt.</t>
  </si>
  <si>
    <t>Total Variable Expenses</t>
  </si>
  <si>
    <t>Return Above Variable Expenses</t>
  </si>
  <si>
    <t>Insecticides</t>
  </si>
  <si>
    <t>Fungicides</t>
  </si>
  <si>
    <t>Implement</t>
  </si>
  <si>
    <t>Size</t>
  </si>
  <si>
    <t>Capital Recovery</t>
  </si>
  <si>
    <t>Repairs &amp; Maintenance</t>
  </si>
  <si>
    <t>Fuel, Oil &amp; Filter</t>
  </si>
  <si>
    <t>Haul</t>
  </si>
  <si>
    <t>Semi Tractor/Trailer</t>
  </si>
  <si>
    <t>Tractor, 215 hp</t>
  </si>
  <si>
    <t>Fungicide application</t>
  </si>
  <si>
    <t>Insecticide application</t>
  </si>
  <si>
    <t xml:space="preserve">Fungicide </t>
  </si>
  <si>
    <t>Insecticide</t>
  </si>
  <si>
    <t>Combine</t>
  </si>
  <si>
    <t>Grain Head</t>
  </si>
  <si>
    <t>30 ft</t>
  </si>
  <si>
    <t>Grain Cart</t>
  </si>
  <si>
    <t>q_lime</t>
  </si>
  <si>
    <t>q_boron</t>
  </si>
  <si>
    <t>q_sulfur</t>
  </si>
  <si>
    <t>p_lime</t>
  </si>
  <si>
    <t>p_boron</t>
  </si>
  <si>
    <t>p_sulfur</t>
  </si>
  <si>
    <t>Airplane seed drop per acre rental rate</t>
  </si>
  <si>
    <t>Aerial Seeding</t>
  </si>
  <si>
    <t>Rental</t>
  </si>
  <si>
    <t>Rate</t>
  </si>
  <si>
    <t>aerial_seed_rent</t>
  </si>
  <si>
    <t>$/lb</t>
  </si>
  <si>
    <t>Herbicide application</t>
  </si>
  <si>
    <t>fungicide_spray</t>
  </si>
  <si>
    <t>insecticide_spray</t>
  </si>
  <si>
    <t>q_insecticide</t>
  </si>
  <si>
    <t>UT Extension Canola Budget 2017</t>
  </si>
  <si>
    <t>q_fungicide</t>
  </si>
  <si>
    <t>p_insecticide</t>
  </si>
  <si>
    <t>p_fungicide</t>
  </si>
  <si>
    <t>Herbicide</t>
  </si>
  <si>
    <t>Function</t>
  </si>
  <si>
    <t>q_preharvest_herbicide</t>
  </si>
  <si>
    <t>p_preharvest_herbicide</t>
  </si>
  <si>
    <t>harvest_combine</t>
  </si>
  <si>
    <t>Combine with 30' Grain Head</t>
  </si>
  <si>
    <t>haul_grain_cart</t>
  </si>
  <si>
    <t>Tractor, 215 H.P., W/Cab, Air and Grain Cart</t>
  </si>
  <si>
    <t>Tractor</t>
  </si>
  <si>
    <t>800 bu</t>
  </si>
  <si>
    <t>semi_tractor_capacity</t>
  </si>
  <si>
    <t>bushels</t>
  </si>
  <si>
    <t>acres_per_load</t>
  </si>
  <si>
    <t>acres of yield that can be transported per semi-tractor load</t>
  </si>
  <si>
    <t>Combine Harvester</t>
  </si>
  <si>
    <t>Grain Head for Combine</t>
  </si>
  <si>
    <t>Machine 13</t>
  </si>
  <si>
    <t xml:space="preserve">Combine S.P. W/Cab, Air, No Head, 8-Row(9600) </t>
  </si>
  <si>
    <t>(ASABE Standards 2011)</t>
  </si>
  <si>
    <t>(ASABE Standards 5-9)</t>
  </si>
  <si>
    <t>N/A</t>
  </si>
  <si>
    <t>Grain Head 30', Combine Implement</t>
  </si>
  <si>
    <t>Grain Head 30'</t>
  </si>
  <si>
    <t>Machine 14</t>
  </si>
  <si>
    <t>Grain Cart, 750 bu capacity</t>
  </si>
  <si>
    <t>Grain Cart 750bu</t>
  </si>
  <si>
    <t>Machine 15</t>
  </si>
  <si>
    <t>Operating Interest</t>
  </si>
  <si>
    <t>Taxes, Housing &amp; Insurance</t>
  </si>
  <si>
    <t>Yield</t>
  </si>
  <si>
    <t>Baseline Returns</t>
  </si>
  <si>
    <t>(lb/acre)</t>
  </si>
  <si>
    <t>Base</t>
  </si>
  <si>
    <t>Lower</t>
  </si>
  <si>
    <t>Upper</t>
  </si>
  <si>
    <t>Bound</t>
  </si>
  <si>
    <t>Round trip miles</t>
  </si>
  <si>
    <t>Hours/load</t>
  </si>
  <si>
    <t>Assumes average highway speed of 35 mph.</t>
  </si>
  <si>
    <t>UT Extension Budget 2017</t>
  </si>
  <si>
    <t>bound</t>
  </si>
  <si>
    <t>&gt;75%</t>
  </si>
  <si>
    <t>&lt;25%</t>
  </si>
  <si>
    <t>&gt;90%</t>
  </si>
  <si>
    <t>https://revenue.support.tn.gov/hc/en-us/articles/203809459-What-qualifies-for-a-Tennessee-agricultural-exemption-</t>
  </si>
  <si>
    <t>2019 UT Extension Crop Budget</t>
  </si>
  <si>
    <t>Remaining Value Factor 1</t>
  </si>
  <si>
    <t>Remaining Salvage Value Factor 2</t>
  </si>
  <si>
    <t>Remaining Value Factor 3</t>
  </si>
  <si>
    <t>(ASABE Agricultural Machinery Management Data 2011R2015)</t>
  </si>
  <si>
    <t>Maximum PTO HP</t>
  </si>
  <si>
    <t>Average_Machine_Age</t>
  </si>
  <si>
    <t>Fertilize</t>
  </si>
  <si>
    <t>Table 1. Harvest Operations Schedule</t>
  </si>
  <si>
    <t>(UT Extension Crop Budgets 2019)</t>
  </si>
  <si>
    <t>Assume same machine time as combine</t>
  </si>
  <si>
    <t>Notes:</t>
  </si>
  <si>
    <t>($/lb)</t>
  </si>
  <si>
    <t>Website</t>
  </si>
  <si>
    <t>Motor (diesel) fuel tax TN</t>
  </si>
  <si>
    <t>March</t>
  </si>
  <si>
    <t>pounds</t>
  </si>
  <si>
    <t>Fertilizer Spreader</t>
  </si>
  <si>
    <t>Acres per hour</t>
  </si>
  <si>
    <t>Machine 16</t>
  </si>
  <si>
    <t>Width</t>
  </si>
  <si>
    <t>Speed</t>
  </si>
  <si>
    <t>Semi-Tractor/Trailer</t>
  </si>
  <si>
    <t>Efficiency</t>
  </si>
  <si>
    <t>Sprayer, S.P,, 90` boom</t>
  </si>
  <si>
    <t>Assumed same as combine</t>
  </si>
  <si>
    <t>UAN</t>
  </si>
  <si>
    <t>p_UAN</t>
  </si>
  <si>
    <t>90 ft</t>
  </si>
  <si>
    <t>(2019 UT Extension Crop Budget)</t>
  </si>
  <si>
    <t>Quantity (lbs N)*</t>
  </si>
  <si>
    <t>Oilseed</t>
  </si>
  <si>
    <t>GF1_rK0qDwEAEAC+AAwjACYAOQBSAGYAZwB1AIMAmAC6ALQAKgD//wAAAAAAAQQAAAAABSMsIyMwAAAAAQVZaWVsZAANT2lsc2VlZCBZaWVsZAABARAAAgABClN0YXRpc3RpY3MDAQEA/wEBAQEBAAEBAQAEAAAAAQEBAQEAAQEBAAQAAAABhwACDQAFWWllbGQAAC8BAAIAAgCgAKoAAQECAZqZmZmZmak/AABmZmZmZmbuPwAABQABAQEAAQEBAA==</t>
  </si>
  <si>
    <t>GF1_rK0qDwEAEADYAAwjACYAPwBcAHAAcQB/AI0AtADUAM4AKgD//wAAAAAAAQQAAAAACyQjLCMjMC4wMDAwAAAAARdCYXNlIFByb2ZpdCBNYXJnaW4gJC9sYgEAAQEQAAIAAQpTdGF0aXN0aWNzAwEBAP8BAQEBAQABAQEABAAAAAEBAQEBAAEBAQAEAAAAAZEAAh8AF0Jhc2UgUHJvZml0IE1hcmdpbiAkL2xiAAAvAQACAAIAvADFAAEBAgEAAAAAAAAAAAEAAAAAAADwfwEFAAEBAQABAQEA</t>
  </si>
  <si>
    <t>GF1_rK0qDwEAEADGAAwjACYAPwBTAGcAaAB2AIQAogDCALwAKgD//wAAAAAAAQQAAAAACyQjLCMjMC4wMDAwAAAAAQ5CYXNlIENvc3QgJC9sYgEAAQEQAAIAAQpTdGF0aXN0aWNzAwEBAP8BAQEBAQABAQEABAAAAAEBAQEBAAEBAQAEAAAAAYgAAhYADkJhc2UgQ29zdCAkL2xiAAAvAQACAAIAqgCzAAEBAgEAAAAAAADw/wHhehSuR+G6PwEFAAEBAQABAQEA</t>
  </si>
  <si>
    <t>Breakeven and one-way sensitivity analysis notes:</t>
  </si>
  <si>
    <t xml:space="preserve">Seed </t>
  </si>
  <si>
    <t>Establishment</t>
  </si>
  <si>
    <t>Fertilizer</t>
  </si>
  <si>
    <t>Transportation</t>
  </si>
  <si>
    <t>Soybean revenue loss</t>
  </si>
  <si>
    <t>`</t>
  </si>
  <si>
    <t>Oilseed yield</t>
  </si>
  <si>
    <t>Notes</t>
  </si>
  <si>
    <t>Markel et al 2018</t>
  </si>
  <si>
    <t>2d9d012d3fc3425410b12a06f6aff0c6_x0005__x0007_ÐÏ_x0011_à¡±_x001A_á_x0005__x0005__x0005__x0005__x0005__x0005__x0005__x0005__x0005__x0005__x0005__x0005__x0005__x0005__x0005__x0005_&gt;_x0005__x0003__x0005_þÿ	_x0005__x0006__x0005__x0005__x0005__x0005__x0005__x0005__x0005__x0005__x0005__x0005__x0005_	_x0005__x0005__x0005__x0001__x0005__x0005__x0005__x0005__x0005__x0005__x0005__x0005__x0010__x0005__x0005__x0002__x0005__x0005__x0005__x0001__x0005__x0005__x0005_þÿÿÿ_x0005__x0005__x0005__x0005__x0005__x0005__x0005__x0005__x0004__x0005__x0005__x0005__x0003__x0005__x0005__x0005_&gt;_x0001__x0005__x0005_Û_x0001__x0005__x0005_y_x0002__x0005__x0005_z_x0002__x0005__x0005__x0017__x0003__x0005__x0005_´_x0003__x0005__x0005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ýÿÿÿþÿÿÿþÿÿÿýÿÿÿýÿÿÿ_x0006__x0001__x0001__x0001__x0007__x0001__x0001__x0001__x0008__x0001__x0001__x0001_	_x0001__x0001__x0001__x0002__x0001__x0001__x0001__x000B__x0001__x0001__x0001__x000C__x0001__x0001__x0001__x000D__x0001__x0001__x0001__x000E__x0001__x0001__x0001__x000F__x0001__x0001__x0001__x0010__x0001__x0001__x0001_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_x0001__x0001__x0001_"_x0001__x0001__x0001_#_x0001__x0001__x0001_$_x0001__x0001__x0001_%_x0001__x0001__x0001_&amp;_x0001__x0001__x0001_'_x0001__x0001__x0001_(_x0001__x0001__x0001_)_x0001__x0001__x0001_*_x0001__x0001__x0001_+_x0001__x0001__x0001_,_x0001__x0001__x0001_-_x0001__x0001__x0001_._x0001__x0001__x0001_/_x0001__x0001__x0001_0_x0001__x0001__x0001_1_x0001__x0001__x0001_2_x0001__x0001__x0001_3_x0001__x0001__x0001_4_x0001__x0001__x0001_5_x0001__x0001__x0001_6_x0001__x0001__x0001_7_x0001__x0001__x0001_8_x0001__x0001__x0001_9_x0001__x0001__x0001_:_x0001__x0001__x0001_;_x0001__x0001__x0001_&lt;_x0001__x0001__x0001_=_x0001__x0001__x0001__x0001__x0002_&gt;_x0001__x0001__x0001_?_x0001__x0001__x0001_@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_x0001__x0001__x0001_\_x0001__x0001__x0001_]_x0001__x0001__x0001_^_x0001__x0001__x0001___x0001__x0001__x0001_`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_x0001__x0001__x0001_|_x0001__x0001__x0001__x0003__x0004_}_x0003__x0003__x0003_~_x0003__x0003__x0003__x0003__x0003__x0003_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8jÃ_x001F_Õ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0005__x0001__x0001__x0001_Ù_x0008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89ÿÿÿÿÿÿÿÿÿÿÿÿÿÿÿÿÿÿÿÿÿÿÿÿÿÿÿÿÿÿÿÿ_x0001__x0001_88_x0002__x0001_88_x0003__x0001_88_x0004__x0001_88_x0005__x0001_88_x0006__x0001_88_x0007__x0001_88_x0008__x0001_88	_x0001_889_x0001_88_x000B__x0001_88_x000C__x0001_88_x000D__x0001_88_x000E__x0001_88_x000F__x0001_88_x0010__x0001_88_x0011__x0001_88_x0012__x0001_88_x0013__x0001_88_x0014__x0001_88_x0015__x0001_88_x0016__x0001_88_x0017__x0001_88_x0018__x0001_88_x0019__x0001_88_x001A__x0001_88_x001B__x0001_88_x001C__x0001_88_x001D__x0001_88_x001E__x0001_88_x001F__x0001_88 _x0001_88!_x0001_88"_x0001_88#_x0001_88$_x0001_88%_x0001_88&amp;_x0001_88'_x0001_88(_x0001_88)_x0001_88*_x0001_88+_x0001_88,_x0001_88-_x0001_88._x0001_88/_x0001_880_x0001_881_x0001_882_x0001_883_x0001_884_x0001_885_x0001_886_x0001_887_x0001_88_x0002__x0003_8_x0001__x0002__x0002_9_x0001__x0002__x0002_:_x0001__x0002__x0002_;_x0001__x0002__x0002_&lt;_x0001__x0002__x0002_=_x0001__x0002__x0002_?_x0001__x0002__x0002_ýÿÿÿ@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X_x0001__x0002__x0002_Y_x0001__x0002__x0002_Z_x0001__x0002__x0002_[_x0001__x0002__x0002_\_x0001__x0002__x0002_]_x0001__x0002__x0002_^_x0001__x0002__x0002___x0001__x0002__x0002_`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_x0002__x0003_w_x0001__x0002__x0002_x_x0001__x0002__x0002_y_x0001__x0002__x0002_z_x0001__x0002__x0002_{_x0001__x0002__x0002_|_x0001__x0002__x0002_}_x0001__x0002__x0002_~_x0001__x0002__x0002__x0001__x0002__x0002__x0001__x0002__x0002__x0002__x0002__x0002__x0002__x0002__x0002__x0002__x0002__x0002__x0002__x0002__x0002_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 _x0002__x0002__x0002_¡_x0002__x0002__x0002_¢_x0002__x0002__x0002_£_x0002__x0002__x0002_¤_x0002__x0002__x0002_¥_x0002__x0002__x0002_¦_x0002__x0002__x0002_§_x0002__x0002__x0002_¨_x0002__x0002__x0002_©_x0002__x0002__x0002_ª_x0002__x0002__x0002_«_x0002__x0002__x0002_¬_x0002__x0002__x0002_­_x0002__x0002__x0002_®_x0002__x0002__x0002_¯_x0002__x0002__x0002_°_x0002__x0002__x0002_±_x0002__x0002__x0002_²_x0002__x0002__x0002_³_x0002__x0002__x0002_´_x0002__x0002__x0002_µ_x0002__x0002__x0002__x0001__x0002_¶_x0001__x0001__x0001_·_x0001__x0001__x0001_¸_x0001__x0001__x0001_¹_x0001__x0001__x0001_º_x0001__x0001__x0001_»_x0001__x0001__x0001_¼_x0001__x0001__x0001_½_x0001__x0001__x0001_¾_x0001__x0001__x0001_¿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_x0001__x0001__x0001_Ø_x0001__x0001__x0001_Ù_x0001__x0001__x0001_Ú_x0001__x0001__x0001_Û_x0001__x0001__x0001_Ü_x0001__x0001__x0001_Ý_x0001__x0001__x0001_Þ_x0001__x0001__x0001_ß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_x0004__x0005_õ_x0004__x0004__x0004_ö_x0004__x0004__x0004_÷_x0004__x0004__x0004_ø_x0004__x0004__x0004_ù_x0004__x0004__x0004_ú_x0004__x0004__x0004_û_x0004__x0004__x0004_ü_x0004__x0004__x0004_ý_x0004__x0004__x0004_þ_x0004__x0004__x0004_ÿ_x0004__x0004__x0004__x0004__x0001__x0004__x0004__x0001__x0004__x0004_¼¯þ\¿¯þ\_x0001__x0004__x0004__x0004__x0001__x0004__x0004__x0004__x0010_'_x0004__x0004__x0010_'_x0004__x0004__x0010_'_x0004__x0004__x0003__x0004__x0004__x0004__x0002__x0004__x0004__x0004__x0001__x0004__x0004__x0004__x0004__x0004__x0004__x0004__x0001__x0004__x0004__x0004__x0003__x0004__x0004__x0004_mkI_x0010__x0001__x0004__x0004__x0004__x0003__x0004__x0004__x0004__x0004__x0004__x0004__x0004_éux¥¡@`t_x001A_f5Ñ@Á+G:Ì8@gÜ.lË@ÚQ2_x0006_@2Nùù@ÿ¢x£~@}£îC(e@ÄO=XÒ@¿b~B± @æb§È@ª« £_x0006_Å@¾eéK@ºÍ_x0015_#ºâ@¤'·l@óáÝ_x000C_ì@ÂL_x000C_Ü_x0002__x0005_k±@_x000C__x000D_P±åX@û_x0005_¡Ð_x0011_Ð¡@_x000C_ Ûq_x001B_v@Þ£¢µ@_x0014_4_x0017_ñw@"rTòU@f£ññ¾k@_x000B_ÈÖt(~ @¦]Z_x0011_8@kI"ëÒZ@_x0010_/@¡&amp;@Ã§Ómñ@_x0002__x0007_ëöÓ@_x0007_Âwe_x001F_¯ @Ä_x001B_Ö_x0004_@&gt;öEè@XÑ_x0005__x001F_Y@ÄÔ_x001D_´Õ@î£«_x0001_ôx@ø~&gt;eó@Ì_x0019_ú~_x0012_@\j=àv~@_x0010__x000B_Lms¶ @l_x0003_óÃ@_x001A_YÐ_x0010__x0003_@~0»k+Ô@ûÜÇú¦@Ûä^=_x0003_@jX_x0011_×F@%_x0011_f¯ß @_x0019_»\¡@_x0001__x0002_"ÁõgN@¢8}6{L@öÿÿ3_x0005_@rÎ¸d@{§@¬80_x0015_~_x0013_@SÌ©@ô_µÊF»@_x001E_íè_x0010_ÿ(@æñ_x0004_#_x000F_@¬_x0012_Î3aD@È)}_x0013_µ_x0008_@¦Í@?Û¨@Ìú¼å ¹@rHÍÃ}ª@.]F_x0010_@ÈÀ¼¤dÏ@ÍÈ54Í2@@_x0002_ñ_x0005_ù @_x001A_°í+ùò@_x0003_$ö47¢@ÈX?jW_x0014_@E9_x001F_Àÿõ@ò­+@q`$GÖ@_x0010_89J¿9@ìpÒlO@ZîS_x001F__x001F_ù@w³3Ý7¡@Þ¸ýÌ{?@.Og+é@ìþM_x0001__x0002__x0005_Û@x¥ª­Xs@þTó@zûAâL @I.¾íkà@\âl²÷@`ìÏÿû_x0014_@úxtã±_x0008_@t_x0013_ÅÒæì@þMÄR²@äCXeð·@ô&gt;¤_x0018__x0013_@$_x0006_Ôú3Þ@nùp_x0007__x000B_8¡@_x0019__x000B_AÓ$÷@bZ8pÎ§@2&amp;`¬]@F _x0014_»Þ@B{¾_x0011__x001C_¸@Iw¡lk@\,xa_x0012_@/á®¡ù @ÄÖíáJ@_x0006_04 Pç@¨Ò¼±2Ý@B|3«¢¾@¢l_x001D_"C/@Y´s¦ïä@]D7²@ÆÊ6è÷n@_x0005_=GEE @Íué$º@_x0001__x0002_Ô_x0010_cÉ[v@X_x001C_2$Ó@_x001D_}KH_x0015_@þ¸®æ/$@¢rö÷&gt;Î@ÄÐR$Nû@_x0001_|_x0010_¸_x0007_µ@OÉ_x0015_+4@_x0008_ð~Æ_x000F__x0007_@_x0012_?;çLm@¥c@&lt;n¼&amp;_x0007_@1Ô@5_x0018_îS¢@682j@_x0012_ÂÌR`_x0007_@þmD¶µ_x0008_@¤«9tU_x0017_ @Éòõ_x001A_s®@Ñà¡]&lt;M¡@æÖJpÅP¢@ê_x001F_ïq_x0004_@.åF,._x0016_@æE@_x0007_\_x001E_@_x0015_j­d8Î@©'ps@[ØðóB_@_x000C_qó&gt;4@$ßPá_x001A_3@ÆÌ'_x0002__x0006_@_x0004__x000F_û¹Vý¡@Ú³&gt;_x0001__x0007_V©@L_x0013_ÀË+@Âh#_x0006_ò@RS=_x000F_@Ø_x0003_°_x0013_éV@p¾wâï@ô_x0010__x0010_¶_x0008_@¢!¤_x0005_ô@\WÈâ_x000D_É@¨Â²_x0002_ñ_x0006_@ÆÈ_x000C_UöÔ@jÇ}vÃ}@_x000C_ê6¾¶@J_x0014_®}~_x0011_¡@T¬)ûÔç@8Ë_x0005_Ð­¢@®Q@àâ_x001B_ ô@hè_x0018__x0018_\ @fÑ_x0006_øò@.óZj^@_x0012_R_x001E_ë_x001E_@_x0004_+ ·_x001F_ð@ú.±{@:2Å_x001A__x001A_]@x´Wc|@©®ª@_x0016_Ã6Ò_x0004_i@ÁÐ/HÖ@d_x001B_«¹Ì@Q_x0004__x0014_ç @¶c¤ùÙ@_x0003__x0007_p_x0014_íÀ_x000E_@BåQ_x0005_=@¸».S]3 @Â7ÂùM@È1_x0011_`@_x000C_æP«@àßr_x0018_@&gt;Ëm_x000D_¬@¬6[Èî±@®&lt;©õ_x0011_@¤Z¨5Ú@@Ô¯+¸57¡@N_x001A__x000B_7´É@Ø_x000C_´'³!@J_x000B_aßIÀ¡@&gt;_x0011_o&lt;f6 @xLÕ³Ø¾@p_x0008_ïo_x0019_v@¿_x000F_6«K)@ð_x0012_wÀÆ!@Ùd@3X@(Ï£·@=_x0004_,j_x0004_@_x0014_³/_x0019_¿¤@_x0006_T°_x0001_ê@ü²A2@$ûÓ3Ç@©_x0013_+Z" @_3_x0006__x000C__x000C_Å@´P _x0002__x0008_¼@_x000E_Ì¿ @à%Ê_x0001__x0004_Ø^@R»_x000B_$m_x0017_@n3¶oV@¯w{ßë@(%l_x0019_c¶@_x0006_0"_x001E_¹À@¯_x001D_¤În@_x0002_¶ø_x0006__x0018_@älk_x0006__x001B_þ¡@Ø+«pèÔ@#kóF+@@a_x001D_9m@@¯äGÙ@äJ2ô§÷@_x0017_Èí(s¡@x¿ß¥@(Aö¨Â_x001F_@Úñ²&gt;	æ@"Ì¿¨_x0011_p@£6«H¤@håS_x0015_k@D¥_x0012_·á @Âá_x001B_ÿ@NºbÆ0@ØJUpÝW@_x0014_;_x000F__x000B_.@_x000E_ë+@È@ÀÏ_x0017__x001B__x000D_@=tÜXu@ÔÊ_x0003__x0016_Ý@Dr`&amp;èÞ¡@úÞ_x0010_Av @_x0001__x0002__x000B_ud&lt;XI@ëì_x0017_½=É @_x001B_Gý_x0016_BH¡@7_x0016_-­ÿ¢@_x0004_Cca@m_x0017_#_x0007_b¹@G^_x001D_½æ¥@È¨SH\@_x0017_^¢±ø-¡@^Ó÷¥@ü¨w+ßþ@øòyØë_x0011_@¬c)]@i)Úl_x001E_@¢FCï~E@ò_x0012_mZÎ@g_x000F_Ç*Ü@ÁølÕÞL@ H3N@4Ä_x001C_@%°b´_x0012_.@_x0005_éÐC@jÈRG^í@3èO93½@Ö-_x0008_4ß@_x001E_¿Ö¡õ@FÞ-@_x0004_¸,LE@ñð_x0006_^¦è @¤_x001B_ý£]Ï@dB#G_x0004_¢@o¯-_x0001__x0003_¤@ð.cèW@8_x0011_Í)ªy@¬ÿ·@üâñ{'@¢F&gt;_x000D__x0003_@ýÂCtR@@#TÝ@_x0002_@_x000E_¿W `K@5Ué÷kù@_x0008_êÆÙã@_x0014_ìÿTó @èÍ]1Ø@'ÜÍõ0@T½?&amp;ýæ@ÉÚz_x0005_@ø¼_x000B_ÁÏè@_x000E_r9¯k@Bý´ô_x000E_@_x001C_Z¡[µ@¹+þð_x0018_}@t/vêp @`÷ph#W@ì_x000B_Ý_x001A_J@`~f¾d| @¤BZ¨Ý @reüvW@Ë8»_x0019_²«@öo9üËA@_x0008_Ê¾ê­ @\ñ!¢ø@6O%kðÂ@_x0001__x0002_ÀÚà¨w°@¶{_x0005_ÔBT@tæ]_x0010_Õ_x001E_@ü°öng @_x0001_Ú"È@(ÁÒÿÄË@ÆÄZ5³Ô@*TÒ­n¬@nºä~4$@_x0002_gY¼V@$¹4´&gt;Á@BÉÒY@¦_x000F_)Pxt@Øý5n'À@aTÊ$?@È6Ò¨ñò @&amp;¬C_x0003_Ü4@$/Çá@ºr_x0004_5_x0002__x001F_@.ÿ_x0007_Óç@t5¾á^@Ô÷Àm@E³"É"Á@(Ø³´@VÂåó @W¸F_x000C_@dt±®_x0008_´@4_x0012_ÜÔ@È7ç T_x0006_@Êfå F(@úþ_x000F_0æ@`Bé_x0001__x0007_th@b{GqJ@f]â@-Ü4JG@j_x0003_sWñ}@ ËÜ@ã¾â¸V­@FÅuá_x000D_@¶_x0002_D6_x0006_¢@&amp;_x0018__x000F__x001E_ ï@$,@_x0010_ù"q¤@wä^gÝ½@F3_x0005_ºm@_x0010_ÚqÉ_x001E_°@DÞ)_x0011__x000B_@¾SrgBÏ @H_x0008__x0017_¼-¶@¾j½_x0007__x0012_à@ÒW÷X_x001A_¢@tÞÞåáX@¬6a{¤@_x0018_â*ä»@åc%×Ì@H³Â¶@ø_x001D_Â	_x000D_@t2_x0014_¬@ÊíXÙ¦g@á¡¼_x0011_)@_x0001_Ô_x0004_þK%@ä/Zu%£@T&gt;Ý6üg@_x0002__x0004_(þÏvU6@(DÌÒ¹Ñ@ðü06@$§×gg_x0004_@|_x000B_e_x001F_pn@_x0010__x001D_m¡í@ô_x0016_Ãü@qÖ6³@lCeòª_x0014_@È0Ý¸«ÿ@Ö|¥_x0010_*@+_x0004_ê_x0006_µ¡@z_x0012_JC@Z£Duk@Ì%0ô {@N_x001D_ØP@&amp;f_x001F__¡@®þe@â_x0018_i'Ö@°8Ð_x0008_/@Ó_x0014__x0017__x001D_@ú!Ì{;@&gt;_x000F_|3ùË@Òrö¯1@_x001E_lVb¡A@Dq¯Þß@_x0010_+&amp;ä+@hy¢_x0017_@"JM1@´_x0010_S:~@äz²_x0003_Í@l|_x0001_o_x0001__x0005_sª@¬\_x0010_¦9@_x0008_ymøo»@9¦(ðl@2ôÆ	_x000F_¼@_x001F_ßþÏHü@dt_Ë´@0ÆÔR_x0002_k@Ö`_x000E_d_x000E_"¡@Â_x0007_P_x0017_`@Ä0»Ûµ@¢év_x0005_@cÁ_x000F_M@ÞB_x0007_£@òóµÜ@®uYÉD_x001E_¢@ÿù¶½_x0006_¡@jåX(@°3_x0006_¥3Ý@°_x000D_·Nª	@_x0004_Zr½°@øô)_x0018_@Dñ´Ç_x0005_Ì@(÷u^M_x0003_@{P²;µ¾@\éPéS@Âb£ÀVÄ@_x001A_ÝÁ7X@Z¦¤ôY|@¤m_x0013_ox@_x000E_GäYÝ@¼Ñô¼7@_x0001__x0004_æ_x0019_æ0È5@_x0008__x0005__x0019_MÎ@Ó«Ã_x0004_Ì¸¡@lLÿÞ_x001B_@ËñèØ_x001F_§@ÀÏ&gt;_x000D__x0019_@&lt;Úeíx_x0016_@àQ_x0012__x0012_)@|Õ9_x001B_ã@¼_x0001__x0016_ @æ°(Å±@\íºß_Ö@~¼fL²@zªÄ[ûR@J÷WÖÁÊ@T#õÅ§_x0002_@ÂiVk@à0ã	öB@b.ÜîPã@_x000F_öºô¹Á@*e§ø_x0007_@ËÅe*Øi@f_x0019_Ünþý@&lt;9.Å@fû¨m·@@_x000C_{ÎC@rÐ¨_x000B_H@J!_x000D__x0003_.²@\»Úâ¬¥@6%¤mvÌ@bËGÙ@,®S_x0015__x0001__x0002_k_x001B_¡@_x0008__x001E_%dÑê@¡Ü0nõ¡@ÆÃAq@râê"_x0008_¢@2®KÔ§@[ÿÆ_x0003_K- @&gt;(kö6Ô@h=m/_x001D_×@dV©X.@Òî£7ª@Í«þÉ±ò@µHf) Z@Æ5á1*µ@6]Í_x0016_@nÀe=_x0011_[@&gt;²HØC9¡@=(òO)"@ÚÇÊSÑ¢ @_x0015_8X@xßR«´@ßÖEy_x0002_Z@d#êúË@Þì2_x000B_"@ÜK_x0003_=@Úik[¾@*_xý£@~³§Ø[@_x000E__x001F_Â\¢@iL½_x0018__x0017__x0015_@(¨ßÒI@&gt;_x0003__x001A_Ï@_x0001__x0004_âÁFmð@¨	6W_x001A_@CDc&amp;_x0007_À¡@$Ã×°r± @_x0019_eâ_x0008_ @£åºL@fÄo¢Cy@7·|_x0003_n@x|Ë]S@vCfÊ¿@öÉlâµ,@²h¾/Ý@jý61æá@éVØ÷È¡@Ä5Ó_x0015_í @_x0008_Þ9É@ê0×_x0005_ø;@ÓhÄ¿¦@JÅû7t.@_w5@/m_x0004_Ä_x0011_ @,&gt;¦$;=@s_x0011_lÖðH @_x0007_6ÐÕ_x000F_8@à_x0011_m²;@µs ;@&gt;MÝ¦_x000B_@fí7_x0012_@Ò_x0002_Ä@Â7@Ltïïü@L+_x001C_êúÈ@²+_x0019_k_x0003__x0005_v¿ @Bß/]	V@8¯¸{Ô¿@pÌ;îk@ºÔe.¸ @þRÃt7É@_x0006__x0017_ô0@µ@þëñ!§Ý@_x0018_#ocá@(1B&amp;ªN@t¹ê_x001D_@dÏwót)@ÓÌ9_x0003_·¢@°_x001F_å6ø=@°_x0016_î]Õ_x0014_@®4)¡_x0008_@_x0016_X_x001A_¹_x0019_@4®k7K@_x000F__x000C_l_x0011_@"\nÒp@2m9ü_x001B_@$¥zu_x0005_Ä @_x0014__x000D_nb@_x0014_iSlSz@_x001A_Ð£»n@dª§¶I@Ø_x0004_³lÈ­@t_½_x001E_Ê@Kú8Óa$¡@Ð)Ì_x0002_«k@°]_x0005_në@Æ_x0001_ÎÏe@_x0001__x0003_P¿wø]¬@_x000F_O[È!@_x0002_h_x000C_ù@ØÔø®,é@ø=È(£@æ_x000F_a Ú¼@øòz_x001B_@!_x0008_Á_x0003_E¤@|(I®ÉS@¬ï¥Mæ@"ÄJk¹@ºô_x0019_ìF¼@9_x0014_e]_x0010__£@üHCÑ,@óõù	£ @Ä_x0008__x0001__x000D_|@Ñ_x0008__x0013_X_x001E_%@Kv[ÑOe¢@~H}ý@.ïØ_x0003_º@ÎûÞ_x0018_@Âö#©_x000B_@ÌbWÊfH@ýî_x0008_kp@ @uv\_x000B_@&gt;§89¸_x0016_@N5È_x0002_y@Ü_x0001_Ç¯P[@._x000E_û3ß@!dïj¶_x001F_@lj_x001B_¼_x0012_@2ª_x0008__x0002__x0003_50@,_x001F_ïþè @º)éc_x000B_!@áÐÔwÅ@Ô§ÁÑJÞ@b%R_x001F_&gt;ñ@ÒÇ(/"w @\{Î_x000D_®É@Î_x001B_,$_x0004_ @_x0003_Nj¸å@&amp;áØw_x0002_@f_x0005_&amp;_x0016_ÿ_x0016_@:*Ä\àØ@&amp;MKwl@Óîi¿@6W­iz@_x0008__x000C_//Úa@f_x000F_cwþ@VU©sX_x000C_@J}~&amp;@æÙi_x0018_(â@Âe¶@_x0006_nßA®à@¡RÄÕ[@æèÂv)@\å_x0006_Â¼Ú@t_x0012_{ôw_x0003_@:yÅÆØÈ~@N¸_x000D_b9þ@°4_x001A_Cõd@Þ¾_x0001__x001F_MÌ@N)ÜLf"@_x0001__x0006_Z)_x0003_ú_x0003_&gt;@p_x000D_J8_x0018_@ï}_x000F_u[_x001C_@ê!_x0013_­Ók¢@dÙiK@ÖG+_x000E_£ä@È·TÝ¤x@®(_Å@+2z_x0002_4Ç@ÒÌ?×Uû@å_x0005_©:Ïc@§æ_x000C__x000B_³5¡@"@v´@_x000F_¶J@rä&lt;ÙÏ@ö¹áPî@ÎSÿ~@U_x0014_jJ@_x0016_`¦;.@uúÜÂKb¢@³k/}0`@6ü.Õ_x0019_b@J_x0019_¡ZÈî@(JÜðR@ï«#ÏT@h½Á¥o@tÌâce@Ö¼WÍÇ_x0004_@&amp;WHf_x001D_@¦·Yü_x0006_@ _x000C__x001F_eã·@î¾\¬_x0001__x0002_Ìã@$[YÁÚ6@P/¬8_x001F_§@&amp;îZ_x0004_@_x0018_ÝLÎ_x0010_ß@ÉÏE @À_x0007_ÅjZ_x001F_@èlþÓ¼@N2è_x0007_Jü@þ,Q(î@D\_x0004_9 b@IÇ¯ª@ a_x0010_°Òz@Ø_x0012_ÒÂü_x0013_@¦o_x0018_V_x0019_¦@_x001E_½QR#n@)sÁÞ_x0011_ @PÂ!øC@Ü.7_x001C_u@_x001C_mîò_x0012_ó@ümu|Ô'@&amp;Ú:×Õ/@_x0006_w_x0008_Tsì@âÖÏt@â]"_x0017_Y@@: :çp&lt;@_x0001_¦+2Æ@X_x0008_pô@°_.ê_x0005_@+À³@{@æ¢ß_x000D__x0008_@.Çfá@_x0001__x0003_FâóYF_x0010_@_x0001_©Ê|â@_x0005_á_x0018_D_x000E_@î4rX@Ü­Ü_x0008_Ý_x001C_@å_x0001__x0018_±@ésaÀø@æ?Z¢U@Väñji@n¡Ò_x000B_o¡@_x000E_Ýì7@_x0003_;WÙ_x000F_@k_x0018_{¸@æl_x001B_Î @b6-ñÞ@Z¿^]Ñ_x0018_@w~¸Ùä¡@Eîó_x001A_&gt;b@°¼Ó_x0012_µ@_x0018_=UUM(@úº_x0019_¯ñ@-òâask@8,_x0002_LÑ@°46Ö@=È¥F%±¢@äY{®(_x000C_@.48ðF @Úþ6_x0004_ö@Ê_Xj?ù@ÈXJfØµ@N¿_x000F_­Yï@tµ_x0003_ï_x0001__x0003_å@B_x0011_èJ_x0007__x0003_@_x0002_CêÖ@_x001A_o&amp;Á}_x001D_@~z(Õ7 @n`#;Û/£@h,B	Ú]@à¥Ì®ò@_x000C_Ú×Oh_x0005_@ú2åm@Ö_x0010_ê©Ç@WçTaÖD@ÂÖ4«*t¢@J_x001A_mÓªÙ@m´ñüÙ@þA¾QEÑ@3Çgºþ@ö_x0015_0ö_x0014_ß@-_x0017__x0008_î!@_x0010__x001A_Ë³@Å=ò×#¢@ª@_x0011__x001B_¢D@áÂðÎ_x0014_@L*î¹A@_x0003_#[¬_x0015_@ö³\A_x000F_¡@PJ¶}@jä_x0014_ÁëÊ@ÅcñôØÉ@ô6_x0006_ª3I¡@LzoäE_x0003_@Ä_x001C_c¨@_x0001__x000D_Nf`§Úë@5Ã@Ã@	¨Ø_x0002_½è@j"¦¡@p,((Î_x000E_@ÂçÕ|N@¤3S_x001D_@:ºZ_x0012_¤@Î(J_Q@&lt;öÔ-\E@_x0010_±_x0007_Yí@ð5_x0008_7_x0007__x0003_@Þ&amp;_x0004_Z@.sY@A¯á×Ç@@_x000C__x0016_o_x0011_@_x0006_öòÜù @þ.êØYõ @o}}PËj@XÓ_x0014_¥O@pr»cí0@ó_x0013__x0005_Ï(@r_x0014__x0010_ óì@²_x0016_Eñ¦ÿ@,$7_x0017_m²@:_x001D_àÇ6m@P`_Aé@_x0008_ËJK¾ï@l¦£´;ý@¬¢_x000B_(@µrEPO!¢@_x0006_¼á_x0004__x0005_þ@ÂìER¤@_¯ãÌ¼@&amp;1_x0001_F@Ô3¶K@ñ_x0002_RH@BLía×_x0006_@¨;«_x001E_V@_x0001_R_x0003_2@¸4_x0019_:,@}_x001D_SU8 @0Ã_x0006_c@$â±_x000F_êM@Ø!^_x0014_í_x0001_@È¨_x001D_&gt;= @&lt;¡¢g©@³_x0010_0¼jp@¹û¨{Ú_x0018_¡@0RRdè¡@FÏÀ0çÌ¢@ü©ì/z@b\%'@h_x0019__x0015_¡×@³ YtZx@¶XV£@å}üT0»@Ý_x0016_._x000C_Í@Ú{Î&gt;«Ç@DÎ¬&gt;1@|îY¸/@¶· á¦Z@ó¨{;_x000E_^@_x0002__x0003_öíík'ö@*_x0012_}Õq@t¨_ðt@´_x0005__x001D_f¢8@®Ã« cq@{"nÊ©¢@¼²b«î_x0016_@¬_x0011_&lt;Ih¢@È_x0018_ÛÌ_x001D_ü@/çC«y@_x0006_Ï_x000B_õ_x000D__x0008_@~ªSºñ@N÷B ?F@îé*u¢x¡@_x0004_ÉkL¯@_x001E_&gt;ll@:¹_x0014_¶¶&gt;@¬»?%´@ûN_x0003_Ç @ø&lt;o¤ð@¤.?!­)@_x0016_&amp;¾_x0015__x001D__x0001_@íûáX×@öcÇ\@²MÇÏúe@£¯á× @ÐóÈG@l_x0008_âðp@B_x0015__x0012_M·¸@FjW_x0017_@dåuYú@_x0018__x0011_{-_x0001__x0003_U@)ÿdk_x0002_v¡@`ù_x0006_à@4Er%ÓÒ@¦F;+´@_x0001_ýP_x0006_,è@ê´À_x0005_é@]3I_x0007_¬¡@ÉTåi-¡@4qÁÙµ_x0018_¡@É+uhõ@$¥9pÓ@9k_x0011_@:¦èþ=S@²¡EÌ?@j!;,_x000F_@Z ºAû@.^¢©@zà6ý_x0006_@_x001D_°Ú¶³@_x0001_ø_x0010_·G@|³Í¾PH@¾@&lt;Joç@|9}.¥@À=_x001D_E4ú@ÞÐüa3;@$¢È_x0018__x000B_@Q	Sa@îî_x000E_ãì@.=]EÆÁ@öïÉïþ@ðdå¥_x0018_¼@_x0001__x0005__x0008_Ô_x0015_Ï_x000F_½@_x001F_?úË_x0004_ @b®&amp;{Í@_x0017_-_x001B_ú@¨_x0010_;T°@`¸hG0@¾¸KÜÇ@üLÄ"×@ïÇf_x0008_X_x000F_ @F!j%,¿@ Úr_x0012_@ÑÈùzÕ@)û)_x0013_-C@=e5i3¢@i_x001F_tVe@h¢@ÂY!@¹_x0019_ï_x0011_@°I_x000B_Î_x001C_@ u±@B_x0018_âÄ_x0011_ì@_x0005_ú?!@&lt;ú_x000D_Å5î@{åC_x001E_@´Ýö»?@_x0005_]é$_x0002_@.÷ÊÍØ@X¦Úÿ@_x001A_]ÅÊ¿@_x0018__x0003_í@Þè8tkÆ@t3_x0013_1G@àÖª_x0002__x0004_&amp;_x001C_ @ºà¤ö¢@Á§D}&amp;&amp;@øüèÔ_x0011_u@ñ¬Éý|_x001C_@þ_x0008_^­¾_x0008_@$×½ÏÑù@_x0008_O·âÆæ@Þ-^_O@ø_x0019_à­¶f¢@óÏô8@_x0001_¡_x0012_]@ ¯ßØ[ @_x0013_A_x0001_EW_x0001_£@ÍìÈ´|@$_x0010_½¼@_x0007_¿&amp;õî @"_x000B_ÕLÎà@^V_x001B_µº@¨ß_x001F_@A±_x0018_Î@Ê~z°w@G5IùXj£@h¶uu@4ÓXðìÔ@0Myn_x001F_p@_x0002__x0003_Ø¤¹@_x001A_oÊäèÊ@ÞoçLv½ @_x001C_irÃ«@	K_x000F_ãù@)­-_x001D__x0014_q@_x0005__x0006_6_x0001_&lt;_x0008_¿@¼6k¢@ôêØ3ú¬@ IOD`@x9Áý±@^vBªè@mm7@Ýxò¨D_x0007_ @R9¯_x000B_5@_x0012_òª&gt;Y¡@_x0011_&lt;GKüÑ¢@ò¶_x0003__x001F_$@À_x0008_&gt;z@~Ú»eü.@H×iB @ôÊ_x0018_68@_x000B_øx_x0004_Ù@ÂÓÆ6@d]Â¿õ@Y_x0017_¥ë@Ò·ù+qs @fé_x0004_B_x0010_v@ªGÔeÙ@°_x0015_&lt;Þ¼ì@È4V¨üû@"¸ÆLk¡@ðá_x0019_dùÁ@®¾¢¡ò@*Kf¬±x@¼E_x0018_T._x000F_@óå_x0002_@Ô?¹4_x0002__x0003__x0017_r@Tnhäºb@2±%T	@º òÒ@üàTvÆÛ@d'ÿ_x0017_@Ì:Ý­_x0016_@¿_x001A__x0004_«-@E£ªÏ_x0014_{@_x000E__x000C_úòCû@=Yy¬_x0010_G@P_x001D_-cOÕ@êoÑuo@ó¼_x000D_$Eò @^ý,o¤L@@_x0013_W2e_x001D_@ìà?¹ò@_x0003_Pq¤Oe@ôË\_x0003_f@¾6'ä@t~u&gt;ÄA@¸Ä-Â¹@½}ß;º_x0004_@_x0008_ Òÿ@Hñ¾È1_x0001_@ÆK_x000B_êÿ@æ,_x0005_-@\ó9\e&amp;@ â_x0003__x001C_7u@ÎþØcý^@1sÈK"¡@ÐÝ_Ð* @_x0001__x0003_^_x001B_D;D_@ex=Z@h'E@¤Ê_x0016_ xé@ú_x0001_SmcV@¼r_x0005_ßK¡@_x0012__x0013_L­ @±_x0018_Øë @_x000B_fZ_x001A_R«@ZÏy_x0015_@émRó_x0007_¢@ú9Lj&lt;@êõ_x0012_h@B!cmúr@s)K_õ@eMïuÿ@r¯_x0019_mü:@ºáh§`f¡@ÞüEúcQ@J_x0017_V-@$öwn°@´&gt;ê,ã@´#·ü, @Î42Îr@wÄóí@_x0016_v1®j@³.¨@¸µÉ_x0002_Yp@_x0010_7É`mN@(çD&lt;°¡@¦àÄ_x001B_¿B@_x000F_Jb_x0001__x0003_Ôµ¡@j¬(_x000F_¨¡@4ç_x0017_);¢@%_x001A_P×5@_x001E_HÐô^@¤}ÞXz,@ Ï_x001C_'ý@2äsàPì@º_x001E_»Ã_x0004__x000E_@NG¡ófÑ@¨5ø"?x@èÓ?@(ëaaMþ@V,èöPS@º_x0015_ßGs@p_x0014__x0007_Ùf_x0015_@úØk¿_x000E_O@º!£²@ð¬ëPÚ(@¬Ê¢_s7@&amp;ò£HëN@nXì¸K@_x000E_Jß_@ÒO_x0002_7W@_x0018_ÅÚ_x0007_Ã.@&lt;Ê/@fIÙÉ¡@¼¡ì_x0010_b@R_x000D_Î´i@UZS?w@ðÚ(BC}@Ú_x0016_CUZ@_x0001__x0002__x0014_Qmþ@k_x0018_5µ; @ _x000C_@_x000D_8ñ@âµP_x0019_ál@í8Ä¤ A@_x0004_0&lt;_x0016_.@z¼Ñm@Ñöi	÷*@_x0001__x0003_5 Ú@SJ¨ª¼@f¨|F@Â"&amp;ÒKÈ@n°@_x001E_ûÉôñ¯@lp_x000D__x0003_ÏÕ@dù*Wû¤@`Ñr¸_x0018_@üb`µ_x0011_@BäG!@ª:¶Ûþ@F/_x0018__x0013_¸@î_x0013_/1@ _x000D_ _x001A_Üd@áÉ8A«@êÒ¤ªÜý@úkÖ_x0006_X_x0006_@_x0008__x0012_÷e @Z«ë~Ö[@ä¯À8_x001B_@èLê_x001C__x0017_Ã@_x0001_NÍDt®@$GzÕ_x0002__x0003_ï_x0003_@_x0014_éÆ_x0011_°Þ@_x0002_r_x0010_w¹¢@x_x0001_rzÓ@D^iA._x0011_ @DßæÛàq@Rî_x0002_{õü@ itÎ@â_x0016_&amp;_x001A_B@ÁPhBýe@ù_x0019_4	_x0017_i¡@&gt;ð¼Ç@¼¤ÙåV_x0004_¡@FQúÙ@_x0014__x000C__x001B__x0003_B_x001D_@úì_x0007_ò@Ù¬Ò_x0019_í@\Q_x0007_V"â@G{ÎD2¤@9ÙN¥Û¡@¨Ae_x0005_EM@:¸ª@ÿIÛC?@òäú	ó@6bþ¶_x001B_È@_x001A_5¥_x0011_w@_x0016_H[ÛP@ÞvoÂrW@_x0004_0¬.åº@¢y1LÃ_x000D_@y" @_x0003_VìY¦@_x0001__x0003__x0012_ÿ¶·n@çý¿&lt;_x000F_@V32æÀ2@\dêH=M@_x001C_Òh$]j@Ð_x001B_º@¼D@º&gt;hÕ»@_x0011__x0007_õôU¡@´¥àJÀÁ@Õ_x0008_±M@ö}Î=_x001B_.@_x001E_[.þ _x000C_@ ¯¶Û@_x0018_y÷£Ör¡@&amp;_x001C_aÃHç@_x000E_çâ%@^®Gð@¸ê$æ_x0012_@_x000D_sg é@_x0002_ÃI+ @V¿_x001B_¡_x0002_@_x0008_!ØyØ @fÍ¶ 8@Dn¯~à@P+¯Ã%@þ9 Â´@È_x001C_þG¸e@8@í_x000B__x001E_²@®¸.¼l_x0006_@"Ñs@s@:î_x001A_jð@$Ú&amp;_x0004__x0008_­@ºÌ´õ*w@Ñ©b@Þ±yi&lt;@vmö8Ä@l_x0012_æ_x0002_MÅ @ô`ÉÐö%@pÖÀÊÇ_x0018_@_x000D__x001D_*¡9_x0015_@&lt;iª*ºù@..T%¤b@²A_x0001_ÐýÑ@¬OPCYÌ@J)..é@|§ècö@_x0012_Sñ_x001E_]_x0008_@_x0019_¥M¥3 @ÞÊ¢w@ÒCf_x0016_H	@?Àé_x0003_Y¢@'_x0007__x0006_n¡@Äè³ëQ@Ê_x001C_(»U@ôRi$î@_x0014_v¾ÿÊ_@¢_x0014_M÷_x0007_õ@xÌ_x000F_ê§@&amp;k_x000D_õ_x0013_@_x0007_:ÏäÙ@|+]rý¢@Z9òºQ@*)S_x0005_@_x0001__x0003__x001C_ ¢ÊÅ@&gt;_x0014_áJ¾­@Àn&amp;³þs@Â_x0017__x0006_þ(%@Jª=&lt;#@ÉJpó©q @_x0018_._x000D_ÿL¥@t_x001A_hùR@"Ýf%@RáV,mÖ@L,ùÄG@ê¨®ºy¡@¢¤5Ù^ÿ@ô"_x0007_Õ@êª8Þá@£_x0008_FQ@¹ú½ «@²_x000B_£_x000D_¬§@ð20«Y@D´×ÕÚ@!³*ô_x0015_@B_x0007_å_x000F_Ù@¸ü«Ç@6yÆ{ê¤@~5@,çi@$³Î/_x0005_@\oÒ+]@2;_x0013_D:×@H_x0002_RÃ8@æ_x001B_ÐÕ_x0018_ô@Iáñ_x0007_N@6¤¢_x0019__x0001__x0003_»0@õ¯q¬¼+@76EO1_x0006_@W2__x0014_¼@¼Ü¼8B_x0017_@D¯Í5_x0007_@65_x0015_8×÷@N"_x0019_¿@^;ë_x0010_Ôß¡@ë­kA@l÷à§Z@»Úí±®	¢@im¢N@uê­×'}@þ&lt;è¼G@ÿ/}Ë¦ @_x0018_Ø_x000D_÷¿M@ãz×_x000D_@BGÝ_x001E_Òú@r=o¦_x0017_Ù@ðLÉ_x001C_Jî@Þë_x0003_ìí@,Ù_x0013_àq@F~Q®\p@8Ê_x0002_¹F_x0013_@=j¿hS±@'0bas@èA±Ü"@*²L_x000F_æà@à¢T¹T@¶_x001D_t×D@ó»c'',@_x0001__x0002_%ºÇ¨IÝ¢@zÙ6Í@S#&amp;eo@-8D@Ìh¡Aú@=½3_x001C_oð}@_x0008_	²Å@ªÎÏùã @_x0002__x0005_X_x000D_@_x001E_8©q'@(&lt;_x0007__x0017_TH@_x000E_hÑ_x0011_ù)@¿çÓeüÐ@Úon{Ö§@MfÄË(' @Û|­:b@Ýmg~e ¡@Ãi¾p @_x001A_Õ_x0019_&lt;qÔ@°&lt;Çlöª@h:L:Ä@J@rÁ@@_Â(q¦¢@*³_x0015_Ò@_x0001_)ªø_x0015_7@Û_x001E__x001F_@9@RÒ9«_x001E__x0015_ @¦_x0016_g@R_x0013_Õ¹Âp@ªÈ_x000F_ªfü@_x0012_ú_x0019_X`¡@u_x000C_)¢_x0004__x0005_Ýý@Vö®¹_x001B_§@_x0016__x0003_»|WQ@ºô_x0001_NEÜ@`Ã½½@Ú_x000D_9_x0014__x0016_w@N_x000C_lP'@_x0016_JR{5@æÞMô&gt;é@$_x0018_f$r+ @_Ü.H@q´Ô_x000B__x0017_@_x0018_cÝ_x0012_ã@N_x0004_0¬Ùö@RyNHµµ@ ;&amp;O@\,.Þc@_x0002_¢=_x0003_®@pdf_x0014__x0014_Û¢@8Ö¯'3²@_x0004_ì©ä@Nù|E_x0019_@.ßÛºÚ#@_x001C_§~]&lt;@`_x001C_e»­ @dl_x001E_´NZ @ZÍý_x0002__x000C_b@ìf³m!@æìAæ_x0010_8@îé¥v_x0005_@ Èp_x0010_ý7@_x0013__x0004_ UÆó @_x0001__x0002_Þk_x000D_x¹í@!N{pè @º_x0019_GÌå@_x000C_Ìûq÷0@0K~_x0005_T_x0011_@ÖZ«´} @2ûaI¯@2¥S¡·¡@ÿµÉ_x001C_?_x001D_ @nz¶e5@êz×W×!@HA~àz_x0017_~@@w&gt;?3@Ìu_x000E_RÄä@ÖªUÅ_x001E_|@ºÑk©_x001E_@öÿðxVç@tkæ®_x000F_@ð"M8×³@z¥_x0005_÷@L±´ò§@XÜ_x001B_@_x0016__x0015_gÞ×@tò@´XD_x0018_{@â¥ÆvÖ?@«ý_x0017_-d¿@ÔÝP³i@ÚáhFP}@V[¸ºÛN@_x0018_gE­_x0016_@,7k,_x0003__x0005_m@-C_x0014_=÷F¢@JZý¶s@a6pIö'@_x0016_÷_x0013_Òf@_x001E__Ë¿è1¡@_x001D_ïlqÞ@ß_x0001__x0002__x000F_@.í«91C@º_x0005_ÊÉf@ÅñP@	¡@_x0018_þêJð¯@a[r¨@|uÒ_x0007__x0004_@òÆ._x001A_ÇM@ði_x000C_{¡ü@öDIê_x0015_@FLîýÃ@ôÕý÷H@Üÿ_x0012_÷â@pMê1b@_x0004_LQ^à"@èr¡!Å´@ÜbÙa©@6¼m&lt; @Z·_x001A_ÎÝn¢@¼hï®_x0002_µ@|}_x001E_÷°@,BCë§!@¬ÆàÒ«ä@,&lt;6RW£@4Ñ²_x0003_P@_x0003__x0006__x0002_ç_x0004__x000F__x0010_+@øÙ±\Þ@Þ&gt;ÑÞþ?@Ô¾Þ&gt;Ò@¤éÐÏ6@_x0006_,N©«@2(`~p@6$_x0015_¬@îÎs_x001E_*@º¿È'jI@&amp;a@fÏH@å¶P_x0006__x001D_@²Æj_x0001_@é_x0012_Ý_x0008_ª@rªÂ_x0008_+F@ªö ØdF@_x0008_Xü@_x001C__x000E_££ú±@_x001D_·#Ô@Ò_x000F_6_x001F__x0012_@ð_x000D_¥m-_x0005_@MM]_x000C_Ê@_x0016_êE_x001D_Æ@®_x0006_ûÂø@ºçbHì @Z³o#»@¨vöÓ¤@EuÂ_x000B_4w@_x0014_skEþÇ@¨_x0004_áT@Agð @s_x0014_ö_x0006_	_x0007_¼ @ºèn½×© @:_x0005__x0001_TÑ×@_x0002_Àþ}#@´îO2@_x0001_â_x0007_&lt;@Xëö÷ö@HÏ©ßÆ¶@r#Má£@.ð³¥å@(æ0_x001F_b@p_x001E_Ð_x000C_¼@²A_x000B_ô7U@DvælÎD@_x001E_-_x0004_©_x0018_x@Í¹bÈR @Äy§áF@ Jë_x0005_'@_x0016_-ö¿@fúÇ{Ç@a:_x0007_É@¶÷ò_x0008_c^@ÇÙÓóñ_x0004_@jÌfzñ@ÂÂõ\Æd@_x0012__x001A_}ðï¢@¸Ù;ÚÚ@c°Êr_x0014_¡@äI_x0003_4&gt;8@À:Ôý@@jPäß@xR@_x0001__x0003_ ²÷_x001E_ô@ªÆTç@e#_x001F_ëÒ@ºõg3)@DCÈ@î@TY_x001D_Fé@_x0002_'¤bzÛ@¼¤Í{ù	@ _x001C_`ôªt¡@Ð}ce`@î.#EÕ @Jim8Ãô@+OB0@_x0008_óµXË}@L_x0008_Åe	@¸_x0016_R©_x000C_d@Ô9&amp;Dsr@À£úÿµ1@â_x0011_½XQ/@,%_x001C_äë@Ê$B_x0016_ã @ÝUÇ@fò¨&lt;@À´aëúh@V31i:Ó@F_x0018_²¼±@2Ý_x0018_tS@æ"Á¬Ã@Võ°¥@´J°@dõÂÀ^@æ©ß_x0004__x0006__x000D_O@7_x001A_IIY@ôÎp.@"=µð¯L@_x001E__x0010__x0005_0O@@_x0003__x001A_&gt;ô5@6±$[{÷@_x0005_&lt;_x001E_(¼@Ç±ñcx@h_x0005_O+Z@¦_x0010_]ÇüT@ÎO7r@_x0017_&gt;ß_x001B_$@ê7ó	[@p2Ã¡q¶@Ùf3XÃ@_x001E_Ý_x0002_u¤_x001E_@fþû@o}Î1õü@l¡p9_x0010_ä@ÇsÞ|&amp;K¡@ÊM_x0017_&lt;_x0019_@D_x000C_,´a@ú_ÙË®¡@þó!cq@+K%î8_x001C_@~ÏÑ_x0001_t@_x0010_WBY@"_x0004_23÷ª@_x000B_Æ¾_x000D_µ_x000B_@z¡_x001A_f#¡@0_x0012__x0001_h__x000D_@_x0002__x0004_É£¨¨ÇÊ@ê_x0016_&lt;_x0006__x001E_z@_x0012_3iAOz@LêÊ@þ5_x0004_Â&gt;Ã@^«¸âP@ÿ!_x000C_@$Ø_NÕ@å/Ä_x0016_¡@d"Ò_x001F_Y¡@j®ðOü@@y1_x000E__Ò@](ïÂ@ )7%@t¦òq]_x0003_@_x001C_ênpÆ_x001C_@ ¹'O@Ú4ªxû-@öCT,|Æ@qMÐ_x0007_üâ@®øíQ_x000F_0@bÄËÎÓ@Gç|¯¼ @ä_x0003_ïÖ.O@^ôú_x0004_ç8¡@_x0012_OÉ_x0001__x001D_¡@t_x000B_W_x0018_¤@Ý@Þ_x0005_@ö¶¤ø@J_x0010_Å*Ò@&lt;ñ_x0017_X_x001C_@Åñ((_x0001__x0002_Ï1@6_x000E_»çÁ_x0002_@ØKmÑ@Tvô¼Û&gt;@Ü_x001C_±ò³É@_x0007_&lt;_x001F_è³@ªïÚZ]R@RÅ³8Zú@ã	e_x0002_~[¡@²jÓc¨ñ@~_x000F_±Æ`Ï@_x001F_0*Í@fÎ¥Ø @_x000C_ÛPK@z8_x001E__x0004_oè@´)W3ê@ÖUzAøà@(_x000D__x0001_/_x0001_@Âà.ðàñ@_x0018_z_x0018_ëè¶ @.Hí_x0017_ZU@sÞ©]@íO_x0002_±\ @ ¥ËS¡6@]iÝÚ%@ì&gt;Fê_x0008_c@gJ;; @§þ¦èj @jjîÿ5º@_x001E_hö@_x0005_ªÔ7_x0005__x001C_¡@_x0014_&lt;X_x0008_Ù@_x0002__x0003_´_x000E_Ó?u@²¤ÃÝ¹@D÷Ã_x0001_l×@ºt¥²W@&gt;çYw @`¨´zø@4g_x0014_ª7¥@|Óy£_x0018_â@ÀXßnÍ@vü_x0017_mü_x001C_ @þ+_x000B_dÃ_x0002_@_x0015_ã®ø_x001F_@~l&gt;_x0008__x0019_@¨,ó}å@_x001B__x0012_åëÉ&gt;@è(Ñ_x001E_@_x000C_y¦_x0011_	h@ø®âC@6É_x001F_Ø@1f)ÞÖ_x0007_@xeÏ.¢@"=adÑ@©gµ©M@dE_x0016_uI/@@Zè¯Ð@ª{ÿ:@nºm2@ ¾æ i@Öî_x0006_&amp;µ	@i0_x0002_JfÑ@Ç§++ZM@ôÿ·_x0001__x0003_ê@°Ó¼_x0005_ÿP@l¼_x001A_¨_@L7hÈI@.ò½P&gt;@â_x0010_ÁªµÕ@ÊqFõp	@WØâ@_x001C_kE@dÇØs)ë@¬'B@Mg@G_x001B_Z¨Jû@´_x000E_Ó7÷f@îûlnèO@=¦­^é@:røÃ&amp;@^ñ±_x0016_@bV#Ió_x0002_@Ö_x000D_·±µ¯@tÖ|«¸9 @íÁ_x000E_EäÓ@ðÇ^k,y@ÒÊ&gt;@èe_x000B_°@xîý¬¤q¡@_x0001_,²Øõ@Þ{/Ä]@MOºý+@,wº]@¬ý:ìÐ@äMÓÀè?@êADN=ö@_x0002__x0003__x0004__x0003_D¼Á@´¨8_x0014_ºi@Î¶jo}h@ÑTãN@R=§f· @JK¡9ù7@VËÒ^Äª@_x000F_æ¶âîä@_x0014_í@¿¯Ï@ø*ìÝi!@¦èßæ@¢ÛN_x0011__x0014_@¶R2ºé½@D*äÕH@_x0003_&lt; Úª_x0015_@LcmÒE´@hWJ@m].IB@¤u_x001A_ek@F¥¸$*@ø£qáì_x0008_@¤ó[E!q@ÀCíq_x0010_@nfêy°@_x0012_ªÊ;Áb@º-_x000B_eWë@qM`®u¯@ÆéºMHF@rg_x0001_Ìº@Ò-S@Ò_x0004__x0018_Ðå¾@_x001E_ù¶_x0005__x0008_N¡@j:ãz(¤@BxÎGóR@¸U_x001A_ü¼:@¸Ñ[ç¡@TÖó7I@`d?&amp;5"@²[q_x001F__x0002_ò@ð_x0007_ÝÀV¤@6_x0005_°®1X@4_x001C_×6@_x0006_ Tª@Æ_x001F_d»H]@_x0014_*_x000B_VR@:_x001C_¬[iÍ@?çªù@Àî?³C%@ _x001F_ýÕ_x000C_@¨®8Úó_x000D_@_x001A__x000D_²Â_x0011_Ö@(_x0003_¤aÔÏ@ÇÙÿ@._x0015_&gt;²¶7@_x0017_j÷_x0004_[ @¢óh @RÕR¤y@h	èA[@\Ä_x001C_Iþ¦@ôA_x000F_A}_x0004_@è_x0001_¬_x000B__x0013_ø@.ùH_x000C_O@]'2X!P¢@_x0001__x0004_\È!*@_x0012_c_x0007_Ä×Ì@¹ÁZãd @v_x0001_(@¢3T\~¾@øÐ¹_x000B_¥c@_x0012_9U_x0014__x0011_@¥õ_x000D_¶_x0002_v @b)ÜPÓ@_x001A_ä)í_x0010_§@Ìþº@X_x0011_&gt;±@R«î	ÔÄ@yTfÝ[N¡@duÄ(-@øç%¹m@6¶éW	@_x001D_æE*&amp;V@ÉàõH@»ÅÅ~2@Ò_x0010_OçÌ@Àáp×m@6_x001D_eß_x0016_@²© &gt;©J@íËØ®oÎ@u^ä&lt;¤Ñ@¦¶³P|@ Þ/_x0003_";@MNI0¼@m³¯i|¡@vÒC;° @XÆ_x0001__x0003_ i@_x0012_]ìÜíÃ@Èè_x001C_.F@-ö°ò[@6²£â8@_x0014_F_x0011_d±_x0013_@ö__x0011_*-7@,è¨_x0012_r@d_x0011_­l_x001D_Ì@Ê)t_x001E_t@úDÀì»n@.ñÁ¦£þ@¸ý~ò1ù@ûIkê«_x000C_@,w&gt;.6f@&amp;_x0006__x001B__x0002_pC@®o±tV@¯Ë@@¶c_x000D_Úo&amp;@´Ù0y²j@ }ºü²Z@°¹Ö¹_x0014_@LªQ/@zöÓH|Ã@_x0008_&gt;aÖÛ_x0001_@f_x0004__x000F__x0006__x000B_3@v_x000D_qã@¸R~!@·Äµ-@³_x0004_Íø&gt;@Z_x0018_Ä_x0008_@v!Ù_x0011_û_x0003_@_x0001__x0002_UÏÍÞ@ìh_x000F_,ÒX@ÔPíü/© @¢^ç¼@ÞªJçØµ@Ì¥ ?7_x0012_@¢|*_x0002__x000C_@_x0014_$dF_x000C__x0016_@Ô_x0006_ù6@´=tïs@Ö¨þI[@PëBÄÜï@_x0019_\öÿÙ@.öA'Á@~ÏLFS@Ô_x000D_§wº_x0017_@°¬`ßè@_x0016_)Ê¹%@|ºî;½þ@2_x001B_ÈB@&lt;áÀÒÌL@FïëX»@à±ó\ ã@qæ3· @V_x0004_:Þw_x0004_@_x0006_Ñ_x0012_'E@êë_x000E_ íÒ@ü_x000F_ÌÂÐÑ@x_x0019__x0016_·0@¥fÌH÷j@×´K´û@7g_x0002__x0003_Ìû@r&gt;_x0010_ì!_x001E_@ø_x0007_³{O_x001C_@náýØ_x000D_@JF:Ì£+@Ô_x0008_àâ9@D¤©¹_x0007_¿@&gt;ð¸c@Øm*·}@¢À_x0011__x0001__x0012_ü@nBþéú®@¾ã_x0015__x000F__x0005_[@0iþ^&amp;@_x001E__x001B_.+N?@¸_x001C_ãBZ@fSh=¿@hÖ×å@ÄóFþ@_x001C__x0002_í_x0003_@tá×NQð@®!S@_x001C_+Ù=¡Ï@º,_x0003_J§@ uD¤G@¦h7¬@,³ ò?Ñ @Ð,ù½9g@r_x0014__x0002_FÞ@Î_x001C__x0012_pá¡@²Û7@_x000C_38m_x001C_@-µ_x0012_ c@_x0002__x0005_qdÚ:[G@ã_x0007_ò´h@_x0008_&amp;_ñq¸@Ëz8íw_x001B_@È¿@ñÿ@ ë"NÍ@_x0012_à(D_x0016_:@tª_x001B__x0010_!@üáÜY#j@´&amp;b«}@lqÃ¦g@©_x0001_j_x001E_±@Â="P_x0019_'@.vk_x000B_@_x0004_ÿáE@_x000C_ïp] @Nõ´Ü»p@_x0001_×¢%_x000E_@¾É¹Êµ@µ&lt;_x0003_6 @ _x000C_i_x0003_@jíDÁî@g*=O }¡@ÀTò~T@&amp;!Øh_x000B_¡@_x0017_N_x001C_Ê@t},d@vy³ ±°@oFáå*x@_x0015_-_x001A_Øü@§.Á°Ü@hæ(Ê_x0003__x0004_µ×@ÛÅ&amp;_x0003_¡@n)uA÷@6_x000B_¢/@øñuÄ@©_x0006_8iD @ìZe+Óú@ÚîÒò_x0001_K@_x0012__x001B_Ucfd@®/_x0019_k#N@ºs§+_x0003_@ªæ_x0016_m_x0011_@î_x0015_êßQ@¾ü,R_x001A_@8.(©_x000C_@BAÈ&amp;_x0012_@´Ëµ{h@Ì¤x ·_x0002_@&amp;[y½B@m(Í_x0012_l^@¤_x0014_7çÒ@ò_x0004_&lt;Á@|,²¡@_x0014_4_x0015_ÒPù@V_x0010_b_x0002_"þ@Ð_x001F_0u@_x000B_O_x001E__x0017_Û@ª³Gñ_x001E_¡@_x0003_¹­_x0014_&gt;_x0013_@X¬õ_x0003_@¸Ï&gt;;Ë¡@²é_x000F__x0015_;@_x0003__x0005_$!&gt;á @_x0019_ÈJÀC.@"åf½ï@_x0014_¯T¢@n_x000E__x0004__x001A__x0015__x000E_@ÐÒCò}@	i¥@&lt;ò_x001A_[@VÝÙÛ@ÎH¸\Äá@×æ´l:Q¡@_x0014_ôîE©$@Æ&gt;4&lt;¤c@åí¦6 @t&lt;5½_x000B_@"__x0017__¹@z+_x000B_«zT@_x000C_õ?ù&lt;¡@A_x0016_çÏ+@_x001A_4¶Ân @öë&amp;Bé@¨ª9:kÌ@²¸b­îª@xeKù9@&gt;ß (Z2@ú_x0002_SåÂ_x0002_ @N_x0010_²ïø@¦¹5ÚÊ#@_x0001_ct$ì´@øåRÄ¯@ûûb?Ý;¡@Ö¸_x000D__x0004__x0006_2¸@ÑÊ_x0006_-æµ @ Þ~{-@:ºfÝ_x0005_@ÐD!_x0001_@³jëÕ_x0017_ @~?6_x0003_¢ @_x000E__x001C_9_x0018__x0003_Û¡@z@¹È¿@áçM½ 9 @FÉk_x0016_8^@dIuilì@·\~_x0019__x0010_ @6É_x001C_)*@_x0010_&gt;Ð_x0011_@_x0016_ØQ`OÏ@¬*:{@{_x0002_,_x0007__x0004__x0006_ @v_x0008_´ó4@EªÔ_x0003_¼}@_x0014_/8_x001C_{¢@{ó%Ø@îð	Ì@Puo^÷G@d_+6@jqOÌ	@ _x000C_URg@Î®Åül@_x001A_Ââ+@_x0019_×0¥_x0003_@ÎÞù_x0012_¡@ÆÒÓ_x0014_l@_x0003__x0004_æøßÞÏ@p±ß@_x000E_`¾ÈÅÇ@_x001C_ÚÃ,_x0013_T@KäIû,R¡@Ùú_x0005_G÷@VÖbÑë@[Û'1S_x001B_@¦¦ÅÄ._x000E_@ÞHRú@L½3£³,@Û¿_x0010_2|(@ã\ÜÔ_x0002_@&gt;¡Þ_x001E_:@¡0x]_x0010_@B1_x0005_ml"@¢Uüu!@ì²EúÛ @*5Ü¦ã@è_x0011_e_x0001_@#´_x0002_³ç_ @¸/SC@´_x001A_Öô@´2SJØ_x0006_@_x001A_º_x000D_O³Y@Ú&lt;'Ä@£1üB-È@öÒÛT@È_x0010_úc´@_x0018__x000C_¨_x0019_µ @{n¬Ýì@$âzÈ_x0001__x0004_ç_x001F_@_x001A_ÔØ_x0012_´0@ 4_x000D__x0017_ôé @_x0017_Õ¢_x0011_ë±@Ç_¶Êz @ËO9w¼_x001D_ @ë~¹¼@V¸C'Û@_x0006_á_x001F_¸@ãUN@h|òJê@^}³þ*@dîiÃ$é@ÚÏS@ñËfYØ@°d¯_x0011_4_x0005_@P^Ôì Û@_x0003_+à3Â@v×2³_x0016_@å^%'w@'¥½î70@È_ZÿÙ@øª,ÿn_x000D_@©CFç@Ë*GuÂ@_x0010_ârà#Ï@Â þ¡@_x001C_©n\7@ê¡0³Æ@;2cÁ_x0002_@¤²z4@b_x000D_N¦q@_x0001__x0002_6"_x0004_A¦Ä@ØìåÄ¢@Z_x0014_`-)L@êüd@e_x0014_f_x001E_·H@zZ_x0004_yÐ_x0012_@µ¿Åÿ±@§P}_x0006__x000D_ÿ@,ÀA_x0004_æ@ìöÍ7ê@¼é}_x001B_1J@²á_x000F_&amp;B@_x0014_m_x0014_MÆá@Ñ_x0013_³@*ß§@´t¨Q;)@´kÃLé@"52bX@ä 4_x000C_d @.ÙF_x001D_Î:@tÓ_x0011_N©@_x001E_nü¬#@¢qV`ÝT@¨5ó`¸@SÉoF @{y_x0017_É±@Øå°½Ë@_x0012_:z^_x0002_ú@¨£­Z§û@_x001A_»ãà@ýrÿ_x000F_éÖ@Ú|¬G_x0003__x0006_qI@V_x0001_¥PjW@æáãê~Ö@òM"×»z@_x000E__£_x0004_²%@04¥_x000C_É@x1_x0002_ÊÐ@h_x0012_ª±éc@¨C}&gt;@\v_x0014_¡j\@{Ð_x000C_¾_x0005_@V[éæ¦ø@&gt;º#Â@ jÈÍ@,Wó,_x001A_÷@_x0010_'¢¼_x0006_M@èëÇ_x001C_@_x0017_¨¨·@È²¶!@æ@øÀrëU@$®ö!@£rD'uM@¶_x0019_è?_x0006_È@lá_x0016__x0015_å@r_x001F_ÂFõ@P&lt;¥_x0005_l!¡@^jqK_x0008_ý@x¹»À_x0014_¢@V/Ùý@^0*'&gt;@¤¯P¯@:S0f&lt;Ü@_x0003__x0004_Ì9_x0002__x0004_j_x0007_@_x0007_×`Ö@j'`´Ü_x000C_@X®ÍË\*@B_x001E_ì_x001C_í@Ìµé¢û¬@Xûô¨æX¡@ü]_x0014_Çk6@nN_x000D_â_x0006_(@¬}¨ù_x000B_@ºU"°z_x0017_@¨0¦XcÚ@_x0018_R37Ì@ô_x0007_X_x001B_N@_x001E__x0001_Ñ @:K¡Lô@&gt;ªsAl÷ @lèu_x0019__x001D_È@&amp;jd¼ÅY@Ô,i${S@¦_x000C_gp¬k@¬yÈ_x0013_É@2_x0019__x000D__x0007_¸_x0006_@îs_x001B_Ñ»@ ð}_x0006_Ã=@¦­Z_x000E_*@¶S¯§ê@ÀÕÿÚV@¾·GGý|@Ì[!9@/1$&amp;@Tég_x0001__x0005_6e@_x001E_X¯ÊF@¸S¦ÎâM@¶Í@ÛÚçLM©@Vs_x0002__x0017_s@_x0003_(ìâå³@_x0002__x0018_f@"W@JfBC@øàk_x000F__x0005_ê@Îâ«QÀ@úâá&amp;_x0016_@_x0005_ó#éW¨@4Yõ¾XD@¶º	O_x0008_i@¶µu_x000F__x0013_È @2íÉ=ß@ WÖsàN@_x0015_]Ú&lt;@FT`Ò@v¿Äúìv@_x001C_·¢bÞ@ÀW_x0005__x0004__x000C_@¸_x001E_a@8@¸¤_x001F_nÜü@Fª¿Y ¢@&gt;ø°Ë_x0001_2@dÈù]R@_x0001_²_x0011_uÈZ@äoà§i_x001E_@|6§b+_x000F_@ô³ò_x0010_ªp@_x0002__x0004_S_x0003_nÔÂ0@_x0001_¬tÅ$x@ö#æV_x001A_@è-· Éò@r_x0017_´@¶_x0007_b+3_x0013_ @OF /@pJª_x0007__x0019_&gt;@w¨_x0011_Åa_x000B_@ðà=­@Ö U°²y@g¤ÞUK@îz _x001B_U@¬ê¾·Ôñ@«BÍ0÷@Jõ_x0006_Ã°@0øf_x000C_ @hV\Ø@8_x0017_=î½ý@£ZA ö!@Ö«ç«2¤@êæ,Tà~@_x0004_na?Ó@_x0014_3é¡Q@ë_x0015__x001C_Io@Îª°'´c@x&gt;ìïÎ@*]Iñº_x001C_¡@ÒE*%±G@T-ôt¥@_x0008_î÷õB_x0008_@_x0018_þØÉ_x0005__x0006_Cý@Ò§ô_x0007_Ç@)¿¥y@(DI¸I@0#K¾_x0001_¦@¶_x0007_2-''@2&gt;]¯_x0002_@:ö_x0016_g39@°&lt;ÀNë@§_x0019_®9@Àse:3©@_x0013__x001B_Üå_x0003_@.±´_x0012_¶z@z!_x0001_Kñ©@ù:L2@_x0004_ø&lt;üRq@Îö{xÌ/@ì_x0012_âD@¤._x001B_mY@È_x0017_}ú-V@L!ÒÃ0@_x0012_6f _x000D_î @[Ý_x001C_Ê¡@¬R_x0016_o@B½_x0004_ÃÖ2@_x000E_0={2@_x000E_ÿ&lt;êÑ%@ C_x0002_hóè@_x0006__x000C_3ß@_x000D__x0015_û&lt;_x0005_@¸Ta_x001F_^@Ä]_x001D__x001D_¸õ@_x0001__x0007__x0004_H÷8_x001D_k@­¦ÓL-@_x001C_bðà1@_x001C_N_x001D_Ûæ@î©§p_x000E_@Í_x0011_ù_x0006_Á@ 1½ë_x0003_Ü@#!#a5q @ð$_x001B_Ör@_x0012_åøûá@_x0002_#_x0002_´¸æ@pþuøÚ@î»óU("@_x0013_¸ÄF±@_x001D_Æ¾åüÁ~@L_{OÕ@_x0015_S&lt;1@Âg%1@èÑÉ&lt;"Ê@ ®¶JgÚ@2ÊÖ.SÒ@@_x0005_|E ~ @Ùá³_x0010_J@^·6ÏR@_x001C__x001C_¯m'©@ÆóÉ£a@1£öäÍÔ @öÝ*:ü@ù0eS}@JO«_x000E_? @$w+_x0006__x0015_Í@Ù2se_x0002__x0003_ü_x0005_¡@Ëéx_x0004_Ý0@q-(Åª@Xô_x0018_iã¡@Û£´O1@4_x0013__x0019_Ã²@ú¦Á@×m%Ð­_x001C_@_x0018_Ð¬=_x001F_@Û¸*F¿@wÐª·«@Ð_x0014_nã@|_x001E_tÐ @Xé#Â@\²±_x000F_CS@òbÄ_x001B_g@Ö;â?_x0016_ô@úDí®f@ô"Ä @"»¢r(@æ0'b¸ð@&amp;%¹_x0001_G@_x001A_ÔtB¿¯@2ØHm~@f@]aã@Ò_x0014_-ìob@q¸_x0012_p_x0017_@ôYXwß_x0014_@jE\Y-¥@´_x0002__x001D_Øå@Ú§\Ïî1 @_x0001__x0002_r6ª}Ò@H)/cÊ@_x000E_sC¨@Ð+_x0015_2]#@J0íZÂ}@Hae\×_x001D_@4ÆU_x0016_%_@PJ)¿_x0015_@v³GSÝá@RjY³H@½ëí/@(Çê¥_x0013_ä@á°_x0007_¢@èUYë_x0003_v@¯ªô©ú@ü0g%@_x0002_Ý]£xP@(A&lt;Éþr@í¸ÇK@Ò1y	_²@M¨Måq¢@ú_x000E_ûSÁî@_x001E_ü_x000C_Ô_x0015_í@kú_x0017_áæ½¡@*»_x001B_P8@Ç_x001D_Ì_x0013_Þ@vÊ_x000F_`@=`QÃ@v¾ï_Yh@ô·h°Ð@,Î©Ð¥@:sÒl_x0001__x0002_SD@¨;Y*Y2£@_x0018_Ú»EÈ&gt;@DÇ2_x0006_&lt;@&amp;ò¨¨iw@ºß«ï®Ì@MÅ_x0018__x001D_¢@=´êÒ@¬ÕèB@jcÏP@d_x001B_yV@&amp;,¤C@&lt;¨,¾è_x000C_£@_x0010__x000E_ý_x001D_ @¾7_l@_x0012_×_x001B_©R#@\ìÂ@_x0017_,»rà@ª(*N4«@_x0004__x000C_Ú@´ÐÃD²@Æsg_x0005_¸ä@ª&gt;Òuk@äÈ®¾`a@Ê÷ÐÉ!@_x0018_Z,B¢_x0019_@ª®Èï_x0003_ß@ø_x001F_,È@È&lt;¯µV@æï9¹»i@_x0012__x0014_úqS?@²øjR_x001A_ç@_x0001__x0003__x001D_Þ0§_x001E_@_x0012__x0013_{ü_x0004_E@È2Ââ/@¹TË_x000E_ó@_x0007_Ö4µ_x0013_@_x0004_"möt¥@â_x0012_(· _x0016_@ÂÊõ@V@zbl_x000F_&amp;Ù@Ew³ë@Afe|Õ@ôù®@×Ôay @F?Ujsq@ÔYê_x000B_ñ_x0018_@jãZ×_x001B_Ä@úP¶Z£½ @ZÇ	_x0018_ER@vÎÿn®@¨	_x0006__x0002__x0006_@Pªnn_x001A_ò@ä_x000F_Ñú_x0014_@"i5õÇ@_x000E_M·_x001C_W @µÿX_x0011_ä@÷Ïe)õ@^#U_x000E_fh @""¶Üí @_x001F__x0010_W`¢­@ìIu {@êÅ(e_¢@_x000C_£Ð£_x0001__x0002_VÁ@_x0010__x000B_Nô1@ô7	¢»@P}qµ!f@¨¥Âc¾@ìZ_x0001_Äk²@ÿDlã6@j[_x000E__x0006_@_x001E_k9ßèï@øwh[Ý;@¨0_x000E_C?_x001C_@rò³÷c5¡@îÝ¢N_x0017_¢@Îñ.×U[@È[DÏå@¾°+uå-@Ê»ñ_W@ø9uüÍ@_x001C_ñ_x0019_ìÎ@&gt;ú&gt;_x001D_ó®@é~Û Ø@sLÞÛo_x001F_@Þ}µ@«¶q´)@ ÷uOæ_x001E_@_x0006_m_x0012_&amp;u@:d&lt;Èõ@^_x001D_^A@¸âHØ@aZeOf@ Ük0Á¤@Mo]Ý¡@_x0002__x0003_{ÄÀÞ§ @²ËÌ¹4@_x000C_N_x0001_9f@_x0007__x0018_üåô@ÊòÛÌÄ-@â_x0015_×¢@^ W_x0016__x0003_¢@L/évA@_x0017_Ì#_x000C__x0005__x0012_@_x000C_bÃÀº@^i{_x001F_«_x0001_@Ú`/3¯@ÔtÀÐE@_x0012_Ds@|_x0003__Ôi@§ÔÓ¿_x0014_¡@ÄqX¥Ñb@¬_x0019_ÞÎ|g@Öà{B;@ÆüæN¬@&gt;_x0014_½_x0007_¥@ò¨öZ4(¡@Z'dûÔñ@ÎRßnv@ ç_x0014_a×_x001F_@Âþ_x0016_Îy@/I	ÿ@_x0003_r_x0005_äv@DÚ_x000D_¤¬@0i¬ô@_x001E_Ûni@¼¥_x001C_ _x0002__x0003_z@@æt`wË@?G_x001F_rÇA@røÖ¼î_x0003_@êgè_x0012__x000E_±@2W©_x0005_aÆ@b5bC¢@I	Mh@_x0003_Áè_x0013__x0004_'@P)í80@_x0017_¾vxø@Áññ } @SüõÍì¡@49Ç_x0003_îç@èÑPg@~ðå¤DK@z0¤Ì¾@8Qí_x0016_ÌÌ@_x000E_¯_x0003_ú_x000D_Î@@ÓÑ_x000B_t_x0007_@_x0012_ä¬ÆQ@ä«tþ@tïÕE©¡@_x0006_\ùï_x001D_È@-5©Ú_x000B_²@¨N©.@_x000F_	_x000E_@¬Kü _x0003__x0001_@£ÿÈ8@_x0012__x0014_^«v@_x0010_nLw@%ùüZÕÕ @_x0001__x0002_§%_x0008_X$@RäqG_U@¾_|nÒï@ ¡_x0017_ßNÌ@ðÝ%_x0004_qý @ÊçWÿ@ú_x001C_ï?çÈ@ÆðiÜ'@=ì'Hº@Ò&amp;ûÇ9_x0001_@ÓÃ	¨¯Ø@ÚÉqc:`@¶_x0003_ V)h@ôRd&gt;v\@(^&amp;º@¶vn_x001C_´@_x0018__x000D__x0005_W@9:JyØ_x001D_@TÇ_x001E_¬_x000E_Y@8g]1á5@}^Í¨@^(G/DM@þ_x0019_EéO_x0007_@J! jÌ@¤_x0008_åùç@&gt;nnåö@_x0013__x001F_Æ_x001E_l°@E]ó^¤_x0006_@(¼D÷×@ËÁî. ;@4_x001D_©x±ú@Ç_x0016__x0002__x0003_Ññ@_x001D_¬ÍÞM ¢@Dß©â¼@ê¶L#ºM@]±Z8{@lmx*$Â@¬_x0008_DoÎ¢@rÖÚ_x0014_"¥@6ièåL@2ºH6eñ@_x0017_ÍG\oÄ@tÈ\ÿ¾_x0007_@àRÍ_x001C_¿@»_x0011_gÐé@J0¸³p@ì4f_x0001_y@_x0008_Îó¾é0@Ê_x0013_¢]$@ÔçµÂ@º_x0007_éÐØ@Ä_x001F_Êî9@«(Å_x001A_@æi_x0003_½æh@²{_x0015__x001E_P@©L§?&gt;¡@lµºÁ_x001E_Ñ@Äøó_x000D_ÌZ@ ÀH´&gt;_x0014_@jÀöø_x001C_X@~¥:W¢_x000D_@,vsÒÖ@W·\¢+,¡@	_x000B_K_x0019_	:¹0@¼{ôx­@v^xÅ@~@Ô_x001D_¶ò%@_x0006_V×ú_x0007_´@_x0015_)_x000C_)ÍË@¤:ÿÂ2r@ÜHn«¸@õ6LÂÃ	@Ã_x0011_NÇ@ªXg®ßK@Ð¼#Àá@4_x0018_øÙô@ïHÔs@_x0002__x0003_éMÒK@¾ÀÊ_x0001__x0005_@ôÛ¢±@Pä:®ÝÄ@éÌý~@Ð+òL|£@}zhh_x001E_S@_x0003_Ñ3Ù_x0014_@ðµ_x000E_Ëu@_x0004_$¨ÚÄ@¹_x001E_R_x001A_ª@²Sîë¤@Æ_x0001_Dùad@_x0010_.9o­%@x´z_x001F_OÔ@_x0008_ÏZMÌý@_x001E_läfR@zXËú_x0001__x0002_K3@V¶*3ùc@Ê}¬¯¸#@¶ùj_x001E_Û( @¨y¢uu@0ínù$_@ä3mûÙ@¬/åþJ@ÁÞ_x001D_ö¹@_x000B_¸ON@v·_x001D_Òè@¾ü½_x000B_à$@_x0012_Íí[y@ZSJ_x0015_W@`(c$hÊ@øWuÍ@#W°_x0015_å;@¨%4]Sç@_x0006_)Ä1ù@ôCÐ_x000B_­@ÁóaÄQ@TnÐ_x0001_îû@YCÈª;@*D_x0001_³eÍ@ä_x000D_6_x0002_@_x0001__x0010__x0016_r_x0002_@Eþmk_x0013_3 @\Û³z@6¯_x0002_â_x0007_@ºòã9]O@_x0002_iÍ ô@êÜ÷ÄY@_x0004__x0005_àÈ%?&gt;Þ@ôO_x001F_ûO@_x0018_$:û}@X#$_x0003__x001C__x0019_@G&lt;bM_x0017_º¡@_x000D_©¡$¥Ë @|a_x0003_Þ@Ò*ÄLz´@2Þ X_x0014__x000E_@dÄ_x0007_·E@_x0008_ÂàG|§@_x001B_¹_x0018_¡ÚK @_x0016_0Y¤Ñ1@N~_x001C_Ä¨³@Ôc1]u_x0012_@îS_x0004_ËO@P+zT"ó@ûñÉ_x001F__x0019_@^.,=@þWËÖ@ØJâðý"¡@o_x001A_Ù_x0016_bÒ@·5Àxr@¬Õü X@ÎÇÇæ_x0004_@Æ§Q~¶@_x0002_?_x0001_¼_x0014_]@Þ_x0002_'ân@OF­@"ÃV_x000D_@\·ËG&gt;@h'å'_x0001__x0002_î@;E_x0007_µ_x000B_g@Én°¶þ@ÂÃ®Õ©@îDØ÷ï@2+&amp;gÜ@ÂÓc¢ñh@K5_x000B_Ù$Ñ@ÔÎI%LÇ@rIAÀù_x001A_@GÔýP|@_x0004_?ÒqÊ@ ©{ÂW@ý'ç_x0019_)¡@¶_x000B_?§®@_x001E_ü^!@Æ'e´4@KIw~¶@eM¶ðqj¡@_x001A__\ýJy@C0µ¿@_x0004__x0003_98¼Ó@úþ¨dà5@_x0019_#êâ¥¬@_x0010_hâëî@#f_x000F_Þ_x0002_Ì¡@º_x000C_Z _x0008_@ä Êd@Â ¯çÞ_x0001_@Â[¹%4@JÔénc@¾h®ÌÞ@_x0003__x0005_ªÄÅ_x0005_Í+@v_x0017_ßîÄ@âI)!a_x0005_@­^¶_x0011_º³¡@_x0018_¼@Ö³ _x0001_Á@ýkñ_x0005_×,@_x0010_ý³ä_x0012_Ã@_x0015_%O_x001D_åÏ¢@_x001C__x0002_kî³@^¦­Ý@ð/Cìî@ægñb"@Üêuè_x0010_@HZÓÁµ@yÙg04@ÆÎ@Ky@ô/%@nJe_³@&lt;l_x0016_=_x000C_@.²!énE@@Ï¶?F @UÑ__x0012_x@Dì·¯®@æ_x0008__x0004_iÖÔ@Bz©ýnË@yM1@xÌ½êÍê@º_x001D_òë@f_x0016_£M@&amp;9[¶u_x001D_@î_x0006_ñ×_x0004__x0007_æ@âÇH­ã@r_x001C_î«@í¹uXi@Æ#§&gt;&gt;@xYù¡TQ@R}íaÐ@Üï9ðF@T¡½á(*@®H¯µ_x001B_@Ñù&amp;ó¬ï@ö}Xë_x0016_M@ÛÕ¾P&gt;O@Ð_x000F_d _x0008_@Àôì_x0001_aÖ@_x000E_¨_x0005_ª® @?Îµ®_x000C_v@L&gt;|0õ\¡@@þ-_x0002_îR@\_x000B_a!%@UÝuUiP@²oóÉ[@ ê)äÕ@ôa¬%Ì¤@ðÃ°j7G@`dbÌj@¢@@X_x0006_ð_x001A_@P6G!@h_x000F__x0015__x000B_Ì@²æ!_x0003_L"@_x000E__x0016_ìúdÖ@J_x001C_{g @_x0001__x0003_êÅ¼ô	õ@òª¥ú_x0006_í@ScviWá@ÈF°ÕW¦@R»Ð_x0010__x0003_@Û_x001D_jp8L@_x0002_mó&lt;Oà@9ÈP¿è-@KÌ_x001A_ñ_x0019_p@DM_x001D_ê_x0004__x0013_@¤¿QcW@_x001C_6_x0011_ÄH_x001B_@s_ô~*D@Xßp_x001C__x001C_/¡@rôâX½Ê@_x001C_!¦_x0007_è @L¶Á&gt;7@ð¤ù_x001A__x0018_@ôG¦{¥_x0016_ @x+¦ÕFA@ÉÑ¦©ì @.O+¨nü@Ò_x0007_(Y¼¤ @HØDÙ_x0016_@|_x0019_ *_x0005_O¢@j~mÍ=@âQA!Eö@ôÖðf³@%_x0019_`©_x001E_¡@õ¢§¨@yV£_x0006_@2ZÕ_x000F__x0002__x0003_É¯@p_x0016_(`cñ@_x0004_²_x0018_Sm@¬M½LjO@¿ël_x0013_å@6Õ°ªM@_x000E_×³V@iïM"`~@ü:»BÑ@ä_x0015_ÝñT3@=¸ÓóÞ@Pâ_x0017_¥j¡ @w0o?O ¡@èlÝÐ§@X'_x0011_OHf@_x001C_Î"cñc@Çþû¬´ @ÒÜVÍ£U@x¯jv,_x0016_¡@|Hô_x0004_@_x0001_@r%_x0016__x001D__x0006_å@n®¸¨ð@Õ©éqú@îyú¤_x001B_9@_x0006_xZ_x000D_@¦gWÑ¬@¨'º_x0014__x0014_(@X_x0012_°u\è@Ì&amp;	_x0008_Ô@æ_¡@Ü`»4C@b®©ëÓb~@_x0003__x0005_x&gt;_x001A_X@¼b_x0001__x0012_u&amp;@ù4_x0006_Ä¾@ìÊÖ@_x0016_tÌ÷@Ú_x000F_.&lt;.@æpç@|Í^x«@°õ;ÀG_x001C_@ÍH_x0007_çÀz@ÎnÄðp@ø£_x001E_zÅM@_x0006__x0015_RC_x000D_@?¦²î@¬ËÌÆ*·@_B\ÓØ_x001B_@&gt;_x0002_s_x0004__x0010_Á@ SøFs4@àL _x000E_õ9@­_x0002_n¤²U @ÒyO&lt;OÊ@¼/úÒÆQ@$yIc)@:M{'u@@I S÷µ@ö_x0010_#¿_x000E_@üp(_x0005__x001D_A@Ü:â ³@Ö_x001B__x0018_BÇ_x0014_ @¸ '¨Ù$@F]Bs_x001F_@ü@Aç_x0001__x0006_A]@ì_x0003_ï|(Ú@(_x0018_g_x000C_p@nH_x0008__x001D_L@(Êö³cÂ@UD_x000D_@_x0002_ a_x001E_@Ø0H¦3$@_x0012_z_x0015_²ñ@¨¬ñÇ@ø3L!_x001B_@ÌÄ-¢Ø÷@|Me¨p@pð_x0010__x001B_¤@_x0011__x0001_5_x000E__x0007_@ìÐf#_x0003_ò@_x0006_Á_x0002_$M_x0012_ @0_x000B__x000B_Ä	ÿ@3M³q@¹ä_x000E_©J @¯ïW½@_x0004_;j·ã@6?0ç_x0007_¢@dã§~À@^íÊL@ÚØýÀBj@Ó6_x0015_@¦é°·¦ð @6)¡ jð@(r&gt;Jë@ÞÏ&gt;$@XfRÊ_x0005_@_x0002__x0003_Zª¾ï£.@jèNÝ[@ón³ÿ @ÜG$ó¼Ò@Àÿ3$@Zû_o:õ@ZÞÐÞ_@âúwyd@ãÎ_x000C_}Æ¸@Ò:_x0003_}_x001E_@ÂÎ_x0006_SR@_x001B_ýx|_x001B_@þ»&gt;©!Õ@T_x0011_kpÌ@­_x0017_®Þ§_x0010_@}{tºs @,6_x000F_§W'@_x0017_Þ¾Ô_x0015_@Fsòûñ¾@ tue+J@F×ÛQ®@~7àòÕ@´Z_x0011_Ùù@É]Ù_x0001_;¦ @Ö% /òB@·AÓ«I1@¿ñ	ãÝ@Uy»þXc@R®JÅ;¢@nñåèÚ@_x0019_êàÝ·@g3¿_x0001__x0003_=ì@Rä=r_x001C__x000D_@¤_x0005_þÙg @ÀEO'&lt;@HÎ*_x0013_@^ÙéÙþÂ@'Uúz) @\£Ý©F_x0002_@ÈÒz:þè@_x0010__x0006_mzE@È_x0004_ãS@'&gt;E®i&amp;@~o¤w#×@¤LvÄM_x0016_@Å¹«}Å%@ÔM_x000F_e@¼&gt;ü/@_x0012_ íÒ_x000C_ç@_x0014_C?±=@&amp;*9_x0003_µ@W_x001E_¼±&gt; @æO_x0012__x0002_cÅ@bWytÅp@&amp;%"ìL@~Oê_x0014_@²Ï_x000B__x0010_º½@ÐÊÄø©©@:"w_x0003_Ó2@_x001A_Ô_x0001_M&gt;@jÚ8_x001C_·É@èL_x000C_%:@­_x000B_¯H_x0011_I@_x0003__x0008_°ÅÈ_x0008_wt@'óH_x001B_8 @?_x0011_µ_x0007_ @h_x000E_§i_x0010_R@¼&gt;³*X^@_x0018_5_x0005__x0013_&lt;×@#&amp;_x0008_åà§@B_x0004_ò§âp@z^I_x001E__x0001_1@¢pµX#@ð´úÓÄ@¤ý|%C@¹Ö"_x0014_¹° @~å5Íx@¨dl_x0014_`ú@ròØ¥_x001A_X @îV¹æ_x0015_®@mSÈá}_x000F_@~¹â{@FMä_x0013_E_x001D_@_x001E_6Q*O@÷_x001C_þãh @_x0007_Ýú_x0002_Ú²@DlJ§Û@`Ï§£«@_x0006_ý2äI¢@V_x0007__x0017_êh@_x000F_©ö_x000B_ª@´ÿã/CÝ@öTn&lt;J@ ÙÅ¾ ª@i¼Ô4_x0001__x0002_qV @ÐÏ'{@@J_x0013_]-$t@Ã5­¶_x000D_@w;'*$i@Dwû_x0018_T@N¸q½X@3§ÅÝ_x0002_¡@æéOöqÏ@N±öÜ_x001F_@¶%_x000C_	T_x0011_@_x0013_Ú_x001C_u¬@ºo,¾_x0003_à@AFI_x000E_8@å_x0014_ÚÜúA@É_x0012_ýX&gt;ê@Â_x0005_Ô¨¨_x0005_@:¤_x0001_AÐX@_x001D_¦QøH_x0016_@È°^_x000B_/Æ@½mQÃC@W¾ Ø·ñ@øø_x0010_;¾@ÈD·©É·@ª¤®îb_x0011_@ÎíÇYþ@v&lt;^HÅB@8q;ê1m @Ò|¢õ±,@µKdôuQ @ïïÎ°_x0003_ý@sÄëmIG @_x0003__x0005_d'­å®r@_x000C_YUc@T7ÌÚ°¸@Ú_x0008_'k@_x0004_ßö³7@¥«Hy¢_x000B_@î4ÆÕ' @*TÓÔÜÞ@_x001B_&gt;_x0004__x0016_,k@&amp;R¯ØÉv@õ©*Ôt@BýÆÕ_x0014_@ZÊº_x0002_ò@NÇ_x000D_B_x000B_-@Û¤Úìà_x0003_@\_x0015_çJ¾@®þl"à@	ñ_x0019_L_x0013_@¨Ù_x001E_è_x0018__x000F_@Æ*@N_x001C_Û@ÎI_{WF@_x0014_~=D¨@$z\`Ra@n_x0005_d_x0014_@¬òl_x0018_Éx@JçÈf @æÕÏÄ_x0001_@^ e*u@Î¼Í%¤@X6"âç@Æ¨-ª¥|@¬ô_x0004__x0006_dµ¢@_x0003_t¬5E@_x0005_Dm_x0002_¼/¡@ÐøM_x000B__x0016_Ì@Ì@t±@¿û¡ì@²_x000B_ÔEçÈ@*hÜ_x0017_u¤@n%Kæ_x001D_@Á.Ù1ÓÔ@_x0017_SO÷ýL@_x001A_Ð~.@0Ô1ìW@$À&gt;_é@ £_x0002_Îª@Ìcæâ¥ÿ@_x001A__x0017_'ïñ@@jàòc5@þPSRÚ@óTÙ%@_x000C_Dâk·¥@_x000F_Ìf_x000B_­@l0sN_x001D_@0hONÄ@o:_x001B_@_x001E_/Ó°Y@J_x0018_&lt;Þ_x000B_@BÝ¶¨µ@øi÷C@_x0012_w_x0010_Fñ@_x000C_|_x0001_-vY@I:BÏ@_x0001__x0005_Ëi_x0002_ü@¬*ê7¯Õ@ÈtÇ«w@àùÿ£1@_x001A_q"nâ@pÜ _x0011_§Ô@_x0014_Ééê@F­£t@âºövç@ôjeÊñØ@KCþp~¡@ø'Ö_x0012_½@´/ÏG0h@eÇ_x001A_}v©@`?iµ&gt;.@_x0001_æq#\@_x0004_Þðô&lt;@ô#Ò@Tonnñ¿@Â_x001F_u_x0003_y@úo«±ÑX@¶¿¯w²@v@_x0005__x001B_5:@d_x000B_;_x001F_Åb@î|K-@\ùH$@Ä_x001D_ò&gt;,µ @~^ñç&amp;I@ÊNÔ¾_x0016_y@ÄuÎ4_x0019_@ÂÀ%Éc@¸9&amp;I_x0002__x0003_+«@¨$û;@ôSñbFÚ@vÆm_x0002__x000F_¬@¬©Ö°äG@¡ÑçÌT @ûDÉ@_¤ä_x0004_@ÎôÆd.Ã@¤=¢§_x0007_¹@nO4µ@û©·å½J@þ&amp;_x0012_½{õ@vNõZ|@_x0001_ÌY_x0006_¤@zÝ|^Ý@.nidk@`çß'©@~ï]&amp;@Þ%Ð&gt;E«@_x0008_oYÁ@æÀ_x0015_¡ó@ÒonD@_x001C_@hX^`_x000B_«@Ô_x0001_â&gt;B`@t÷ÀÈù_@øfs+Ë @&lt;_x0002_Õw@Ò_x000D_U9¸3@.{·Ú¸\@¬ã'ËhÓ@e ×°Z¡@_x0001__x0002__x0002_U,~@@~(Â_x0001_"@´ü¢)4@ÀÏ2h@hû&lt;úÏ@9Ëß¸æÁ@v2q_x0015_Ñ@_x0018_î¯aÙ3@0%²_x0018_f6@¾ÉX?pk@TüËï@ô_x0013_ð5_x0002__x0006_@ú7Û@+KÖ«k @^Iâ9¤@týãiÖ¶@àëÊ_x001A_ìn@_x001B_ÍCB@Þýò_x0008__x0013__x001B_¢@6b_x0008_Ñò@õ/èt_x0003_þ@_x0006_w©3&lt;@_x000D_R0 ¢ý@ë_x0017_ýº­ @»Øì.B¢@`8¤_x0016_Í_x0013_@\þ*éð{@ ö_x0011_Ý]Ð@ò¿åyÓA@_x000F_½W© @ðF_x001C_\­Ò@2&amp;_x0001__x0005_Þr@_x0002_,+#e@DG_x001B_3	^@zh\_x0003_@_x000C_#ÿG@n\Õ&gt;@_x0011_{eR@[5²ì·_x000D_¡@&amp;`CöD@*ê*§] @F×ê1.ç @'¦ÍµxÊ @pc"óv@âiÀÕ@.i-SÝ_x0004_@Î¦fªß³@µØ0 @ DP_x0001_ÌY@_x000D_ù¡6¯@úð®\º@Ïæ]'}4¡@°_x0011__x0013_a°@¸¤¿Rêi¡@&gt;¬ÁÐ_x000F_|@ìóÎQ®@Y_x000B_M¢¶¡@*·³ÖÂ@FÃÄí_x000C_@ü_x000D_Ä¡Þ_x0006_@¾x-c'6@a°ÒÚ¡@Æüv¥Á­@_x0001__x0002_Ø©Vã@ÈÐhÎ´æ@(³R¡@Dª+²N_x0018_@_x001A_Q²²p@J=¯f_x0014_@ö_x000B_õV}p @Ê_x000B_pA_x000B_@W~_x0016_Ó[@D}£O§^@.ÿV¾5 @2@fqÇ¹@:|_x001A_#@2_x0005_ÁaRu@&gt;o,ïÛ@¶gLÒ2@bcV_x001D_PÏ@úÖÃ_x000D_IÓ@&lt;ºd²ªÄ@=rUèÃe@t_x0010_@eúð@ä6*­¡?@òD$_x0005_¦@2µ5q{@p~«Ñ[ò@¶ÛÂs_x0012_@áN_x0011_ô{@XCVZo¡@Vëc¶OÎ@U¼_x0016_E@&lt;{)Px@K;_x0016_²_x0001__x0005_?ÿ@Ê8mB@_x000F_Éül:_x0001_@^YQ(ËA@b4Ï!_x0016_@Í_x000D__x0007_d%@jQÁfC¡@V¸&lt;»0¡@_x0010_õ	6¦r@_x0002_­ &gt;µ@_x0017_å5T@áfb_x0016_7@ôè²_x0014_ö@_x0005_EÝ´@Ô\óg_x000B__x0014_¡@½¬_x0005_éà@_x0002_#ì_x001A__x0008_@Ûg 1@ö_x001B_K_x0012_@_x0013_5Qûv@eûçRSV@q\&amp;_x0003_C @`&gt;8&gt;û@d¦!Ìé@^ø~ÿS@}_x001A__x001F__x0004_@¸_x0019_ÓPd@æ_x0018_Âû/|@&lt;_x0008_ÂLÃÁ@ß3'û_x0012_@òd~_x0012_«@¹R¡nÅ@ @_x0004__x0006_s_x0006_þ¢@0«ÇB¡@&gt;5&lt;oÂc@Îò°´P@X._x0015__x0005_"ø@dúe=DF¡@&lt;vnç_x0002_¢@ìTäú_x0008_@âl©yã@_x0003_ÀR%P @Ðï_x000C_À-@t²ÆcM@SCa. @±Â¼|!@°1`@7@_x0010_sg£üy@¢hÙMº_x0001_ @d~.dq¨@Î¯B¨@Â&lt;ñ@V£}]f~@8nµX!Ù@JùZ@ _x000B_¹mÇ@µõ@µb@4Cî¹½@TPCw°_x001B_@Äoµ^¿Æ@ä¿®-cf@ºO@_x000C_ô?í@®wmÜ_x0005__x0007_Eo@_x0006_}ë_x0013_7@£_x0008__x000F_ò_x001D_^@ûÆÕ_x0016__x001D__x0012_@/NåoµÃ@.ý*vGÅ@F¦Wùn@pÒ®R3_x0018_@.å×@zOÊµ§1@ð7#_x000E_$@Þé_x000D_ãD_x0002_@¨+o_x0004_@_x0010_áMu@²CÍ±Ì@,[æ°_x001E_@,Çds(¢@¤S°&lt;_x0013_@är³¢@Q%®M/©@¼³+fb@¢"íÜ@.@z_x0006_ú²_x0003_@×nJR É@¸k_x0001_Pd@s_x001F_Â³2@À|ªó@¤Y.Æ_x0019_@¨_x0013_ 4h@ÎbhrJ	@(3ê_x001E_Ý3@È_x000F_]_x000E_qx@_x0007_	+ZS_x001D_}v@ÎTÞ_x0019_@¨¿¸_x0016_@L_x0018_ÎÔ@$ÁÊXªî@_x0007_hÜ~1õ@_x001A_VîQÎÖ@¬,O_x001B_@®_x001E_-·rB@_x000E_±À«úV@_x0010_Üã	Yn@Ô`^Ü_x000E_@¸­¸R_x0005_u@é¥×¶Ü@üÅ¼_x0019_@_x0006_$O_x0002_i_x001E_@fæÆïy9@_x000E_MQ{ö@4fCN©9@_x001F_¹Z²_x000F_¬@|»_x001E_0Ô@|_x0004__x0008_O_x0019_3@t_x0001_Y d*@$q6ø²ù@¼½y5&lt;P@_x0014_]»E@_x001A_CkÏÌ@]$]_x0003_@_x001A_³^téå@Öç«­P_x0014_@_x0018__x0017_r	ä@¨2_x0002__x0003_Í@Bøâ_x000E_î@`~Ê²_x000F_J@_x001C_ÿÅì^I@ä{ËYÏ@_x0013_Æ_x0008_¿Þ:@[hOt,¡@d¹Û3Zc@1ÈØK@&gt;òçõ^º@fF«'¡@À_x0002_¨»@&lt;ý÷2Ä[@¢R~ò@b@¤øMÅª @ÆZÓß@f7ÝÏ! @_x0016_Êá$¦@h´_x0008_ l@½éçµÝ@ig¨U_x001B__x000F_¡@CLfUU@¨}Å_x001F_4.@ÞÚ¢gKg@ÐG»"É@PùØ8ï!@æ¾ÃW?2@Ôw_x0001_AS@d»_x0017__x0008_@fñ_x0006__x001F_´@ÜÕ_x000D_(I*@&lt;_x0011_saõ)@_x0001__x0004__x001B_O*6¨-£@&gt;d_x001A_Éú@Ü_x001E_µúç@PB:£@_x0002_Z_x0003__x001C_®@¨q_x0003__x001D_Ä@ÞÔË_x0016_ý@È_x0015_¯¿@*æÔ_x000B_b@2pÍÄ@l@ek¥@ððR@mN^hE@_x001C_Pb¹@ÒÀ_x0012__x001E_¨@ªË3í_x000B_#@jxUXö!@@ïÇ_x001C_=@âJäß@/.-§h¡@628&amp;_x0012_E@S¢Èkü@ÿ§QzË@ÀMf6	 @æ ¶nÌ@x@§u_*¢@Ö 4_x0012_?@Pl_x0005_e@æ§&amp;é Ï@__x0012_ø\&lt;@8._x0006_íãf@4ÙÌ?_x0002__x0004_·Ø¡@HÐäà(Ï¡@|h_x000C_s]@_x0016_VË 	Ç@ÚË]ÿ@_x0007_ì­r@4îqk¾ @Øc`©@6&amp;ûõ"¢@®=ãÌ@_x0002_\/VIA¢@Ê*Ò×Þ]@°_x0008_n]J@_x0014_:yp_x0019__x0011_@"Eç#6@_x0003_F~_x0016_µO @îH¦@Ú_x0002_izÏ@¼vºgÂX@Ôï._x0007_õ@,Ru¬+O@ª/_x000B_ D_x0017_£@ÔÑãä±@LXÎ_x0001_C3@=rÛ·Ã@þëöÿ*Î@RÓfDp´@ÞÏ#_x001C_¾@×_x0003_º_x000C_*i@8sfGs@,r;X2ñ@"_x001D_õä@_x0001__x0003_åïÛ&lt;×@vÐYU@D_x000F_nÓ÷@ÐpÊ-@`ý`_x0013_Ú_x001D_@PÁÌúë@_x0002__x0012_pGùþ@C¦f_x0013_@mÆ_x000C_G Ó@(E×_x0006_¥@_x001C_zÒ@à_x0016_º ¡@n	Ò_!_x0018_@_x0008_Ô_x0004_ÔÏs@ÌÏ^uÅ·@_x001C_*_x000D_r·7@H_x0005_rq@D6WoW@8jp3¡@G_x0018_ÀQ@_x0003_¸_x0005_^vs@d¦U½h@*óYA@ð¨ßty@Dy^â@èÊß_x0004_	@ú§õÏ§@þ¬Ãq"@ºZJý@P®r&gt;ì×@(iMdã@b;_x0013_l_x0002__x0006_ð@æaßÞ´@£v!_x0006_Yç@ÓR_x0014__x001D_ @rÏç_x000C_¡@_x0001_ÍÅªHÊ@öW!Ó9ù@z{Úd¡@úÎ"ÑÌ´@À&lt;ÂÈý@ðÖ_x000B_w_x001B__x0019_@_x0010_À_x0005_û¡\@5_x0015_Eiz£@¶!Çª!£@º0mÛà?@Üh9½ÂÁ@P_x0017_yT@PPÜù}³@¬*¹Is½@BzçBEl@F_x0008_Ú _x0001_¤@}_x0004_-9_x0018_ @_x001A_^ú_x0007_Â@*)ò5_x001F_¡@nÐ_x0011_ÄtJ@Ì¬[@c¸Ýà¡@_x0003_òº_H@ðÅûÿ_x001B_$@Üy¼ _x0008_@_x0006__x001B_«N?·@¢b~ã_x001F_Á@_x0001__x0003_ ¡ÈrX_x0019_@Zé~_x0007__x000B_^@¬pZÛW@_x001D_À­ë@t?ûNý«@lå'x?@N%e¨@Ð$Þ@O_x000B_@4"¿_x0015_ßÉ@ÙH5×è@°Ø¹@I@_x001C__x001B_t_x000D_÷@_x0004_=ªöS_x000E_¢@~¶£êv@v_ÐQºô@0_x0014_bZ_x001E_@kK¤³.Y£@ZOw_x000E_=é@LÚ÷ÑÞ@_x0002_që3_x000B_ @,Ýù0_x0010_@_x0014_8ö8$ @VØ_x0019_LI@j_x001F_©D_x0008_Þ@ö_x0003_(Ú&lt;ê@^ézv¡@ÔOCGìé@l_x001E_(v(@¶ÜÖÏR@@¬_x0014_â_x0004_±ð@l _x0016_b0@(_à=_x0001__x0002_?ö@nÂü_x001F_ÙX@_x000E_¸~x|@@ ü92_x0003_ @â_x0002_Ò°_x0006_¬@3¨Í3@þ¢Ö_x0013__x0013_Q@_x001A_4U?_x0015_@h¾kéÃE@_x0003_¹Q1_x0013_£@¸}L_x000F_cÙ@4XAÉ@ù4fQà @R¡}í@	r_x0001_·Ð2@o`Ï!¬@-v_x001F_èF@_x0006_aÅ,Ë@\xý|4o@¼Âü¾/@_x0007_ÿ$_x0017_Â\@ÞÞKf/¸@_x001C__x0017_Ô@Î¿ÿÞéì@_x001E_©_x0012__x000D_G@ÐN_x001C_¿eU@¶}£~æ@.Ö_x001B_,qG¡@v=_x000D_ïJ@D»_x000D__x001D_F@¿_x0002_IH¡@üs*¹D@_x0001__x0003_ÒU©t_x0008_U@ÄÁ_x0017_®ç=@Z¢_x0005_¥ÞA@_x0002_`ðuc@°ÚGvì{@ó;|µ@ÏÚ_x001F_ð@_x0002_3/Eû`@Æò²OãÏ@È?Ø*Ê¯@À¾i0¨@ðª`_x001C_ë^¡@B°_x0005_DÇ@òDÅÛñ@	\_x000F_rÖ1@ÜÃø;a&lt;@_x000E_g)øq¡@¬«_éÌZ@JÌúÛvÇ@é.¿ö@àé'òW_x001B_@/ÛA@_x0017_µÝæ_x0017_¡@|y_x001C_ù9@Ø%_x001C_äÕ@_x000C_v_x0004_±¸@×	4»x@æÍ_x001B_ä@&amp;^&amp;_x0007_	/@4ÀÎë_x0013_@R_x0007_]ß8³@xAù_x0001__x0003_ó@ÎÕ0aRM@ü2ä®Ã! @Ë!pûìö@.4±5@|/&gt;ð5Ò@.¢ Óû@_x0018_Ý_x0019__x001A_÷&gt;@¼Ö }¯@_x001D_·8ñ @_x000B_Wège @?¿òÇ7@_x001A_¹_x000C_M:@ ~ss_x0018_@&gt;_x0010_Ðÿ@ä_x0016_iÒ:¡@¶¦ØÁ8á@ô¥_x0005_4_x0017_@ëµ®©Õ@hfzÝ@ÖBÀ"ÂÚ@h÷è_x0019_µO@p 4-æ@@ÎÔûØ@VU@O¦m@ÐÈt²ô@ê;i0@@ÀñF¼@þæ|©_x0014_@Lz6è&gt;_x0008_@_x0002__x0003_^Á³¸@æ$8jI|@_x0001__x0004_ä¶CÛ¹@:Ï¢c^£@²_x0004__x0003_Ý¯J@x_x0018_¬æÂ~@b×ú_øA @à^)§ìY@ÑëV_x0013_M%¢@_x0002_¿±Sµ{@HÿüÀº­@òØoÅ?I@Ö	z_x0003_u´ @.bFÒå@ZÞ§_x0005_¼_x0004_@ 8£zo½@p~Yy@`_x0012__x0008_5_x000C_ @ÛÄ_x001E_Í@n×dõÏ·@¸xg»è@Jk²_x0007_5@^_x0007_&amp;Vb@ôå0_x0014_@°4áJ-_x0010_@ÊXÝ_x0010_Å@^Ôk×@fé0_x001F_é@ÊÈIE@¾cã	°@@v²@uD@2Å\ì#@R_x0007_,Ï©@P7ì^_x0001__x0003_Í@½_x0001_þ_x0008__x001B_@P@^83¢@²`*óo@Ú×â_x0002_@©S½Gæ_x0016_@¹|Tfa@e¦Ý×°@±ó&lt;_x0018_¡@c3ak!j@ð@H¾_x001D_@pß¡zÂD@&gt;¨_x001D_bct@8Ny_x0003_È_x0004_@Îûýð_x000C_@è©Í¡@_x0010_íêü³ß@¾éÇ³b@&lt;§ÚÓÉº@Þ_x000F_dÁ±@¿Ké{@ÀJæõ*@_x0012_Ëõ87@¤Ö£ì2@ÜO­¦@x¤@©ã@h	ïÉ@¦	ä_x0005_âÙ@T&lt;æ	@EÇjÒHä@¡_x0007_ oô_x0011_¢@b_£ÌÐó@</t>
  </si>
  <si>
    <t>ea365009341fd6fcd85ed5ebb75546e0_x0002__x0004_Îa-à,¢@ìÎ:_x000F_¸ª@Þtz,&lt;ÿ@_x001C_Õ_x000F_@_x001F_Ï$_x000F_pÕ@}ÈÞE"þ@4Ê=éE@_x000C_i¦}Äc@ô!_x0002_Ç`@Â_x000F_Í=@Ä¬Û_x0016_·_x001D_@_x0017_Ýó×C	@öy_x0019_ÓÈ_@Q(SRÐ@ø_x0003_Ì)º@_x000E_Èß?@l­b[ý_x0003_@ìù_x0011_,§@pç»R@$_x0001_¡jM+@ª¥_x001A_ü@;a)óA{@yÁë@E#L_x000C_ @U¿Ú¸@SÝµÄ×@_x000E_Dá[@(øÖ$_x0002_¨@Äèà_x0019_k@Ïê§Hi @B_x001A_ÖÞ*@`ý}±_x0001__x0005_^ì@èêê'â8@_x0005_´òO@0xB²Vù@³÷¥t_x0001_g¡@~&amp;ù\1@¶ÌLüW@ìt%=Uà@v«[s_x0010_@âð¸ /@´ù _x0008_t_x0019_ @_x0008_V.À$@_x0010_Äg»_x0015_¡@µ.|Y/#@_x000E__x0007__x0007_þT³ @D@ÒOÙ@ªäÇÐ|@_x0002_W3X@ð´/¡@:_x001A_¡&amp;Ún@N=Zã;ï@ò/ß_x001B__x0011_@T_x0003_w_x0011_X=@üSweN@ÀêfÃî8@_x000E_Ý_x000E_,K±@ïì&lt;·3@_x001A_Jìÿm_x001B_@&gt;ý_x0010_ª@¼Ë	N%@JSÛ£@.u_x0004_IÏ@_x0002__x0005_úÚVfß&gt;@òs6_x0007_Ù@v ±ú_x0003_Ê@_x0016_~®_x0016_)@Â_x0004__x001C_m_x0001_@õL_x0014_;@¼N¾c_x0005_@Ç~8@Ð&lt;àpíh@ç_x0015_[TÈ!@\_x001E__x0003_öû@	_x001C_sxk @±»âû@_x0010__x001F_þb7¹@æì__x0011_×@¿nâ@¢°ai´Ì@úöÌ³gM@6ô9¼-_x000F_@_x0006__x001C_G8#Q@LÞôµ_x001A_6@Èl_x0006_zí_x001A_@°)æj_x0017_@_x0016_^_x001F_¨Ç@RnÎ$¸É@,çÊ_x001E_O=@R\»º=Ý@_x0006_ûOýóþ@P_l@4O?NÏæ@"ËæÐ@¨[=n_x0007__x000B_e«@À¼þ_x0003_ò@¶â©Õ_x0017_y@_x0004_W_x000F_#_x000E_:@f[_x0014_¦ä?@t_x0013__x000D_Ü(\@t±÷_x0008_y¡@äã.êÛ8@l&gt;wÌÅâ@¤3Õ_x001B_F@èç8_x0003__x0018_Ô @mãpýÃ_x000F_¢@°Pgy_(@&amp;å@Ýç@,Ar_x0002_%@F©&gt;Â@t#_x0019_@ùð@_x0010_,O v@_x000C_ô¤Ò6@_x0014_¤\Ò@^Srto@e$ÜÕ @_x000C_¹_x0001_&lt;@_x000C_O_x0014_ Å@_x0002__x0015_®©_@À_x0005__x0016_Îîk@S_x0019_wbÈ@ú´_x0011__x001B_@ö	ø²O-@ØÏQUõ@f2_x000B_h@É`äí_x0006_@_x0003__x0004_xìøKö@;_x0007_!N¿@_x0016_=mæ£z@_x0013_M_x000B_23¡@_x0011_cÊdF@V_x0007_D/Û@H@-T­Ë@ÐW´à²T@SóÖ½@fW._x000F_=_x000D_@ _x001F_Và#Ý@BïÛ_x0004_ë¨@¾èît@_x000C_pu%aQ@.Î9Ä,@æ_x0017_ÆR'¢@*;g]ªµ@lZû_x000C__x000F_@ð_x001D_L¡@F:e®Ìi@­/p_x000B_to@	ì_x0015_ô\s@_x0002_ì*o_x0017_Ó@ã,h35@_x0013_Æsu'@H:"c_x000B_@Â_x0011_+9!@¾»_x0001_-@h_x0004_Á6Iÿ@ìRèÙ	@2_x000F_¦%q@è5ç"_x0002__x0003__x000C_K@?_x0001_*ë«@¬¯w[Ý.@_x0010_W~®è@4bNî÷_x0019_@_x000C_3çoò_x0018_@²ºI×¹@:_x0001_An@5¸iq_x000F_@½uóñ\@Ü/4í@Õ_x0011_3$?ã@ä»1Ë_x001A_ @µ×î*_x0007_~@_x001C_çÜà_x000D_6@H_x000E_ËÒÞ_x001A_@®Ò _x001E_$@|_x0010_p_x001F_$_x0010_@¶_x0008_·ùB_x0011_@=º_x001C_9¨¢@o6ôt%7 @Z µ_x0016_µû@jîj_x0003_­_x0008_@2^_x0004__x0001_i @_x001F_-	Øùm@f¬4-#@ _x0005_ÈZ°@_x0015_ø+Üó@-;nå¸@/øÓ4.@t)Z8`_x0004_@ª¬ýª_x0006_@_x0003__x0004_´_x0019_¼P@d&lt;i$ï@_x0001_'º_x0003_Å¿@K0âË@¾ÝTÐ7@@Ï©¾[Ð@øL#¬Í@ö(û_x0018__x001A_@Ò#pyÉ@_x0002_Ôû~8Û@ö3º_x0001_ºä@æ_x001F_vzFa@Ü1¶Må7@Ãñ	|½¶@_x0007_Sú_x0010_9£@³_x000D_D@®_x0019_ÿ7~@¡M|9Ã @}±_x001D_-@*a&lt;Q¶\@ªÆ¢^_x000F_@±µ_x0006_ ÿ@òKØ¼@@BÓuÕRÆ@À_x0014_àtùD@ÖÙ_x0011_ª@_x0010_vñ6ð%@´ïFÈ_x0004_@g£@¼5 @s)q_x0006_Õ@¶"\_x001E_£ï@1¾°_x0002__x0005_ Z@_x000C_&gt;:À@_x0008_uA©o@$Ö~_x0004_(@r·83@[e_x0019_&lt;¹@X_x000F_X§¾@_x0006_K®Z@_x0008_ph_x0003_@.Ë_x0011_RI@Ô%éýcX@ä¼*Æu @r_x0001__x001B_C¶@¬Óa_x0012_£Ï@Á¾_x0006_×SN @Ä\¤óÐ@ú¶Ñ1Ú_x0004_@ÆËÃ~@WRþ_@VÍH~8·@\åvýþ@O¹cÖ@îÜæ°8Ð@®S;(	@lïrào @HñQkÙ0@«'Ö_x001B_²@¦iÙwk@_ó¼é@½Û:Õ9@"è´ÐS_x0012_@Yë3Þ`@_x0007_	oSL_x000B_'@ãO®ó_x0019_H@_x0007_	_x0013_¯@Pÿv_x0007_pY@:gÊ[m@FGÛL@o_x0018_ÁÕv@âÄ|~_x0008_@_x0012_Å®ôÕ@_x001C_ºÓÄ@_x0004_Ï-ëé:@à¢¸l@¾}IA_x0019_@¬V¶Û×¡@(&lt;_x0001__x0002_ð@Öàímí^@_x0014_1_x0011_0[@Àä _x001B_»Ó@q!_x0012_éfß@XOXgè4@Þl&gt;+@iã7_x0018_Ä@H%ðU@¨[ë_x001E_@&gt;Ùô_x0010_Ì@_x000C_|OõY@p#qY@tÄv_x0003_@îðZ¹8:@_x0019_×0ú_x0006_ @´ou±H@6_x0005_É!_x0001__x0003_W)@$#úí@@#ô:_x001F_"@`ÚÓ_x000E_e@»»ê·¨Q@_x001A_Æw0!=@tí¬h_x001E_ë@3ÆÐ§?¡@ _x0018__x0014_á@&lt;_x0005_+66@_x0012_*k_x0004_p}@DVðNÑ:@ÈJT_x0007_r°@_x000C_÷9@_ñ@þ_x0004_§ú_x0011_)@ä_x0017_'ãb{@W(L£@Ôÿ_x0008_Âæ_x001F_@_x0019_re=_x0015_¡@Aîm¢@Ô*Å/_x000B_ý@²Ó S3Ó¡@iÑU±@&amp;"tàÞ@ÊgK ¢´@Ò_x0013_À7ß" @_x0002__x0015_¶C^»@ÒzìÔ`@ô.tÎf@^µãûò`@_x001E_¤êx_x0011_@_x001F_wlE@_x0001__x0004_ÄHwí3@¥àæ_x0012_U @_x0010_tX|@NØ%ú_x0017_b@Ðïß_x001C_@¾9_x0002_ù&lt;@bBÁ4i@_x000B_¢_x001A_7^¯@,©ì+ @@_x0005_Ço0o@_x0003_hÕ¼Å¯@_x000E_±5Æl@¦ýw2m@dÈ4_x0015_BI@(­WTÑð@ZÉé4þÎ@)Yñ-/ @âË'å&lt;ø@Æ¶íæ@Ç³5 D@&lt;¤»cdP@_x0018_g_x000B_Ï#@_x000E_èÉ«mÏ@ÎX_x0006_à_x0003_@Ü^Ëg@_x001C__x001C__x001B_OY÷@_x000C_Üµ_x0016_@§àÝV" @þw_æ_x0010_f@_x0014_ô_x0003_½ûñ¡@_x0002_oV21@K(M_x0006__x0008_¼Ü@¾*øñi@ 9hìUe@uEâ_x0016_{@èþ_ËÚ@s Ò@çxxÎ)@&amp;JìG_x0005__x0003_@*_x001F_¯_x0007_b@âP_x0001_æ_x0007_@_x0004_Y»-tL @æç_x001F_~i_x0002_@¶k&amp;Âg_x0015_@YN_x001E_a·3¡@`_x0002_ ç@&gt;_x001A_BêÐ@Æ_x0014_àXv@(I§.â°@e\Ê@â1"6¥'@£6&amp;)@_x0002_÷éî@®úrÿÇ¹¡@ã,ÈD_x0006_Ô@«_x0006_¥gä@óN¿Q@Ôi':Zk¡@¾â1·!6@. ¾¢+~@¸D.{¥@4çØSü@»$qh`@_x0002__x0006__x0018_ÊÛêá@87f_x001C_XE@Ôy-ðã@_x0002_Ö`_x001A_l_x0007_@*m_x000C_l@å$@k9=«VÃ¢@fµC_x000C_}@_x0001__x0002_Þ@Eè¿¹£l@_x0005__x0015_N^·ù@x×mEË@V_x001E__x0013_ç®@xU._x0005_ÉH@Î_x0018_?­h"@Ú_x0003_&lt;Oª÷@*¢5-_x0004_ @,U_x001D_à_x000B_@Ø;Ú1·H@.³`©&amp; @§±F´T0¢@·_x000D_ÊY-&lt;@üÞ½_x001D_?m@°p_x0008_«Én@û6yò@&lt;&gt;By@,@°»:Ô@l_x0002_©­_x0016__x0018_@t	H4V@ÆµUS_x001B__x0003_@_x0012_·*_x001C_f@&gt;ÉhÆ_x0001__x0004_óÉ@àaGãá@_x001E_¥±å@@B¥~^p@|Ì_x0014__x0003_×ø@_x000E__x0019_ãÖxª@Aöt_x001D_èÂ@|ØÁµ_x0017_@¤Îg_x0016_§@_x001A_s_x001B_»L¯@àg_x000C_^_x0008_u@«_x0016_ì©á_x0002_@_x001C_^KpB@5øÖ6ïU@jx&gt;IiÐ@XX_x0017_ µ@	_x001F_M5_x000C_@íz¡@8¡_x0018_0&lt;@$cJ_x001D_Oá@°Âæq{À@]c½´_x001D_@_x000E_6__x0007__x0006__x0007_@(¬_x000C_ol@Ô,7ñn@¶@+y]å@®ÝÇ{@t}Ö¾ëg@ÎáDkW_x0016_@ê_x0006_%_x0013_ï @HD]0yÃ@_x0008_å½Kc@_x0003__x0004_PEéeâ£@_x001A_M±_x001F_(_x0017_@½5ëÐ\@6±üY-@_x001C_O¡ã_x001E_@_x0001_CëÎ¡@8_x0011_¿_~`@&gt;_x001A_{*@bÓ¦_x0006_@N_x001B_ÏVåA@L_x0019_÷@:Û#È@ô_x0010_j©j@_x001F_¤üK@ZíWÇ_x000C_ö@_x0018_&gt;¸f@è-»ê}@r_x0007_ä_x0003_@ÒúÏÜ¬?@äÑ´Þéa@.§Åì_x0015_{@p-¤¾N@ ä(¾_x0015_B@Ï_öíÙZ¢@hÇó_x001E__x000F_C@Ð$|Ô¥ö@ZòËv_x0007_«@þ¦}³Â@ÞC_x0013_Bf6@fÃÇøñ@&amp;&amp;28@@_x0002_/_x0018_Õ_x0002__x0006_æ@D_x001B_e_x0017_·¡@û}ÔÊ@â´E¤5@ÌJØÞ@eýÕü@.P_x001D_Ò-@ò_x0011_LÑa@°&lt;jµQç@D_x0001_ªñê8@(_x001B__x0013_¨é@Áºã@ l_x000F_ö.@ÞêAKù_x0004_@(BØC:^@éÌô3M¿@&amp;cxL_x0005_w@ÔÍ(Ü¥@Ú¯7°4@È²ýã@VçE_x0001__x0013_@:ðx0@Ô Ð¡[@Z_x0016_Ù_x0005_÷ï@_x0016_É'*_x0003_ @Ü2#/?@Vîãû_x001A_Ñ@Ø{_x0011_û/±@ºò_x0012_º@ð_x001B_oÇlÝ@ª8ÓÃ@¾7÷ÐUV@_x0003__x0005_/0m_x0005_@ÒmS;·ë@_x001A_Ëv(p¢@_x0008_áù¶{4@Ü(ôäÄ@¾_x000D_«»_x0017_@_x001A_Ó7é_x0013_@0è_x001B_ÇH@R$]¸0¿@rB1;×@|Ï_x0002_íñO¡@¼_x0001_«,Õ@þiNºj@7ç_x0005_Bn¡@Sa1=Ã6@R_x001C_[¦}@_x001A_æz_&lt;@`{Õø@ Ùò_x0010_ÿ@¾_x0002_=_x0019_\@á÷.çW @"÷Û?¨#@FÂòÅ¡@_x0014__x0004_E3¢_x0006_@§2iº @_x000C_Y5V¢@æ6_x000B_Ò_x0010_@_x001E_afÁ:¨@_x0006_cÀ'$@2cn+^{@±j!ê_x0011__x0011_@ò,_x0001__x0002_@.¡@_x0002_ÄÐ®º~@_x0005_Ýã_x0014__x001F_@äÕ_x0014_Éh`@Ð5Ûêm@ÉSç47o @hVvÝ@ÔÏ`}Æá@ätl3Ñ@oh'_x001B_@èÅé_x0002_Ò@z¡Öÿ,i@ÖaCõ_x0003_ÿ@¢ÐY¨ @n»üº4õ@"Ñ_x0014__x001A_î@_x000E_sr_x0013_@þ¥&gt;?Þõ@êsñ~m¯@_x000E_Ùn=_x001B_è@Q¬Ö_x001E__x0014_»@_x0015_®ª_x001E_ @ Ø+Û®ê@_x0008_ÀÖ`q¢@QÇ,´¦@x»0Ç\@äÙ'H_x000F_ @N_x0001__x0010_åÍ·@dÖ­ä T@X&gt;_x001A_Ö:@êø¬÷O_x0002_@Mbö; @_x0002__x0005__x0006_A_x0002_+Ý@î¥^3zó@äÿÇâ@îZ %t0@´'Zf @tRAg_x0002_@XUíèB-@=ãè_x0004_dU@¼_x0013_Ê_x0015_@&amp;Þ_x0012_)@.Wx_x0003_Q_x001B_@ð¦¨$ô÷@©þhÈï@ÜkzKeÐ@~ª²ð*?@"8xV@Æ§r{#\@°Þ®À_x0007_Ó@Zmç¶_x001E_@'s?_x001F_@ö_x0012_L/à¯ @_x001C_ÿÙÔ¡@ 3 _x0001_Q@´J~v@_x000E_&lt;8õ@_x001A_HõãË@_x001F___x001E_yò_x0017_@ê(l½¦@P=ÆCRa@"ÐÀß|@ÆÐk_x000B_@9:±_x0001__x0002_4Ä¡@_x0012_&amp;E#.@Ü9`G&gt;Þ@_x0010_ª_x000F_Õ\@ÊaÌÅÛ@_x0016_ú¬©w	@6tÂiö@¾0TbÇÉ@PMâÎèì@û&amp;!æTO@,ìÅb·@H¾;´Æ_x000E_@ô{_x0013_3_x0014_@¢:¢FÂ@\_TA$_x0005_@_x0018_Jkk-U@[S9¨3n @VC_x0016_ª_x0017_@¨§vR¢@þA_x001C_%_x0002_ÿ@ÃÑÕ¸Vì@_x0012_¡_x000C_Ü@_x0018_FÈ:@W¢ë"_x001D_@®y¹,ð|@_x0004_à è@Pü0_À@pÁnÍ_x0017_@6øBLÅò@_x0018__x0010_3,K@_x001D__x0005_æ@ñ_x0017_;_x001B_Üö@_x0001__x0003_êå:i9C@_x0017_ïÞ?DÃ@.G'by-@F"êÓä@¶_x0001_#wÐ@Ö??¹U@ç_x000E_`áú@_x0014_JW%Â@¾_x000B__x0007__x001A_@@}Ä_x0005_Î@Dô¡ÂÈ@_x001C_±Z_x001E_|@E÷5Vå)@ÞÊÀ ¦@tfÆrð@ ÎO_x000B_º@p_x001E_ß5Ü)@ây/_x0012_6¡@ZÎû¡Î`@Nn_x0006__x0012_@ø_x0002_Î3 @´q'ÄÇ @_x001A_#Í¾W@ü_x0007__x001E_Ö@þ·_x0013_ënV@ÏáôÔ»%¡@¹â]­¨Í@¢ÉÆpa@Ðo_x001A__x0003_@6¤ªTtí @ØþWþÛ@¤_x0008_¨Ð_x0004_	Ðç@&gt;.ùNº8@_x0011_î?@_x0012_I_x000D_J_x001B_@$_x0005_{­¦@þo3Vô@p!Ä_x0006_M[@&gt;ÀÒiÕß@Êí_x000C_X¶@àX(óC_x000E_@¬'\í_x0001_@&amp;1}_x0003_O@úrX­+@{·6ý_x001B_u¢@èíºJ@_x0008__x000C__x001D__x0010_ø@x&lt;~µ/@ùÕ¹¬ @¥kgZ_x0007_@òctaÚ@W40Ï@ñ­vË²¡@DSv8ùÿ@BXù_x0010__x001D_ó@2¤òNØ½@_x0002_]d_x0004_@d±v¨$¢@¿ÑÎ1dU¡@ö_x000E_Å07ø @êMH_x0013_¶@Nmr²tæ@Ðxÿ'[U@_x0001__x0008_&amp;ÈÀóqI@Ø_x0003_Uír&amp;@FDuw_x0002_@êô¢}Þ@_x001A_Õ_x0001_q@_x0018_Ëöý_x000C_ó@0µä~_x0005_x@"KL1sK@ËÝóbS@_x0001__x0013__x001B_5Ö@_x0016_ÊÜË_x0010_½@_x0018_dé¿lÌ@òª{_x001B_"_x001A_¡@Výóof­@£Êr=@_x000C__x001A_@ðËx_x0005_ @Æ!ÏÒW@1_x0006_ RÍS@Ò¤;_x0007_p¾@ª	âX@0µâ¥Á`@_x0004_@_x001E_¦Î@¨hxE&lt;@ø\±*W@lÿ¡Bª@°g8_x0019_¬@X/Jÿ¹@Æ2_x001C_*ÿÆ@ä5]BD@_x0015__x0004_TJ9@²À$Â_x0002__x0005_Ú@¢57ô(_x000D_@_x0018_ßdg@Ì;½;Ò0@¤iÍAX@Jzë³B[@_x0004_±ÐÆ¬I@ÛäÁÆýl¢@t$Y_x0016__x000C_¢¡@_x0007_Ó$ö_x0003_* @_x001C_4ó_x0007_v_@BÞ&lt;J8ú@ö_x0008_=\@_x0003_Àib_x0013_\@CÚ{Ä¡@²þí]_x001F_@6¢¤Dæ@¸*"0æ@p¾ØØ@àü_x0017_ì@à/Ôáûñ@-_x0013_´._x001C_@4¯àõ@¬Î`:s@.ëÆN_x000B_@_x000C__x000C_-_x0018_ü_@;_x0006_gõ`¡@Ô¸j2Â_x001A_@_x0001__x000F_ø_x0008_Hº @µ _x0017_R&gt;@í"ciçO@ µç"@_x0001__x0003__x0003_ý¢f2@{ä_x0018_é@_x0008_#H)ó@H³j_x0001_@¿HÕk4+@í}¶üÎ@{[ÿÜ@f,74Ê8@bqÄ¹¢@úÐú_x0016_'Ô@&lt;_v4{'@_x0004_dÌli_x0002_@ü_x0007__x0003_Õ«@©(9À¢m @AÝ^Õ@á22!Ô«@_x0014__x0013__x0014_l_x0010_»@Â$æ¨/@þOØgõ"@)4_x0011_X@ÿ^Qþ¾ @_x000C_ôGR»8@Æ/ïÑÝ@3K_x001B_NýÐ @(\~ûp @bÞ¸ê~n@Äß^69@Ê_x0008_&amp;48x@`´¬K8@_x001A_º¼BO@Ì_x000E_£èø×@Hº«_x0001__x0002__x001D_G@tÑdÉ±º@îÐ_x0004_ÿ¿@¶-Y_x001A_Ï½@FíÞd_x0010_@Mõ®?¢@(ÜØ1@Úc_x001F_sa@Vý¡@À_x000E_Dr²w@Ú_x0019_Ò·3@yü_x0004_Ô@c?Å&gt;@\t»¤kó@Ôl4ûC@z¶_x0002__x0008_$@Ð_x001C_öÕ_x0014_@¥_x0002_z,³Å@pW«/:Ö@R¢*Ä\@_x0001_í«_x0006_¸@²b¢3Ì@²ª«ön@D_x000E_®ã@hp¸¹ô_¡@}e?ªë¡@È§±¹_x0016_@ÊÝÊ@YMn¹^¡@z_x000B__x0007_]ºô@;´K/Òm@vé.Õ"@_x0001__x0002_èCgx» @¥_x000E_ÑïÈ¢@øbm&lt;®@¬_x0001_¥×.M@_x001C_+ú@_x0012__x0010_·yü_x0014_@D_x001C_Cíyò@48lI²t@_x0011__x0019_ãÈ_x0015_L@_x001F_WìÈa¡@âðsã@üpÿ@_x0004_¶F_x0019_X¼@Æ8L	_x0012_@fH¯ÙR@@_x000D_W_x0013_-@_x0001_HÜÓÒ@Fü8_x0005_âñ@öS &gt;@ï_x001A_kc¢@ ¹_x0014_Êrl@ÄV&lt;é_x0013_@_x0004__x0017_ÿÒuz@4_x000F_Á;Ð@òHyV&amp;Õ@ÈÏÑ #@~$ìÏ_x0015_«@êABb_x001D__@è ÔwT¡@_x0016_\ ê^¥@?þý_x0008_Ð/@_x0010_5Ì_x0001__x0003_ÍJ@?&lt;&amp;_x0013_÷Ú@\å_x0010__x001F_0k@_x000E_²]¡Óþ@_x0012_XRs&lt;O@Nç¬Í_x0006_@£y ¬_x0002_J@fW³Ô¤@tÑ-^Ä@_x0008_or/L@=Ãß8v@¬(oÉD_@vé±|+/@_x0013_H&gt;É_x0011__x001C_£@F_x0003_`ÿh_x0001_ @Æ"¾9á@Øi_x000C_Å_x001E_á@ÞE }_x000E_:@Ì¡ß6Z@p0ã=k_x0018_@ô_x001B__x000E_¦úæ @XX_x0007_Ð®@®Ö_x0017_fyd@¬¦zÒ¸Ü@¼®F%®@"t|g¡@_x0017_«·jBÓ@A«»¬g¢@D$ìJ4s@2_x001F_Õ©b@B@'#©î@D_x0010_w¸@_x0001__x0003_H¨m¿:O@¬¬Ä_x0012__x0013_Â@úHW­@rò\Ù³ø@j_x0018_ëúÿ@ç¸:¾Æ @Ì â8¥ @d%§1}4@Q_x0013_ÿ",¡@2ÙtY¥@ïqJÌé¢@«w_x0010_&lt;_x000F__x0003_¡@tø_x0015_fôU@¤mÆÄÁ³@òÐ_x001E__x0010_@ØÒ}@J}4_x0001_¡@lM¯ô¯:@_x0010_ .BZ@Â_x001E_HtN¼¡@ì¸&lt;Ä*@p­©¸ÕÀ@H¨_x0004__x0002_{@~V_x0008_ÛU@HÞ´ù@z|·Qãã@&amp;b÷§7@¨¶NJ4#@_x001C_ÖV_x000F_ÿ¬¡@¸ìL_x0002_¢À@6îJù@_x0008_ÅÑæ_x0002__x0005_05@tüa_x001B_l^¢@è_x0019_r(_x0014_|@&gt;?qdV@qNàÁD_x0019_@|P_x0005_¨&lt;l@NVÈ¶@¾ÿwUh@¦ªµz·@_x0014_ëÍÖÚê@ðé_x0003_O@ Ø_x000C__x0018_P@gVKôqÙ@üuÇÚ@âþ÷ m,@~¶	_x000F_£@äÁ¶|U@ôOI7õv@aÈ_x0007_°(ú@`£ï.Ìh@7}_x000F__Ö@®Ùe_x0017_½(@í¾Ä¬¦5@Ú_x001E_{Ìz@06mË-@µÕF/® @£=dZ @ö9ùÁk@ªº³Um|@\_x0004_Åî @å}_x001D_Û.¨@4_x0001_ãÑ×@_x0001__x0006__x000E_¶_¬×;@m	ýv|@hÐ{bõî@µKyÄI¡@_x0006_¤òûæ_x0019_@þ_x001B_ u_x001C_#@Æ¬`ADª@Æ&amp;°ìV»@èÏX@0ã'Î0M@_x001E_Âó_x0017_4@£b_x0015_Ò@ÙÂ|ö_x0016_&amp; @þ_x0003__x0013_'GO¡@MJz·3@*:4ûýX@_x000C__x0004_Éu_x0008__x0002_@ºí_x000B_p[}@ ýºÀ@ðì-_x0010_b&lt;@òn_x0019_~~Ü@_x0005__x0019_b_x0005_\Ê@h¿Ãï;N@w62i£Ï @BÐb~r@äl_x001A_ÏÔ@Àà+ä_x0019_@4®ÈC¸Ç@@@_x0003_Xa@6´,Û_x001E_]@öX¶uhÔ@_x0001_nç_x001F__x0001__x0003_~.@Ü+¾ã@ºy_x000C_Ñ@/,õ/ø@XÑ/SOç@çÖd~_x0006_@âè{Ú|_x001D_@ w{ïxm¡@Ì«_x0005_@üf {*@BõVQ(é@¢_x0008_xïë7@QEÝê_x0002__x0005_@'D_x0003_L@ª)ùxÆ@¶_x000F_1^ç@´)·[í@à¦ð_x000C_@ô«_	I[@«pI@õ[³2Q@j[Gø@®èØ3_x001D_@Lz¢=_x001F_J@© d9_x0017_@¤D9_¶½@j_x0015_/_x0019_!¡@Bí?ÚF@ây_x001C_¥@j6Gü:@'?Æþ23@'ü&amp;Ç{.¢@_x0001__x0002_w_x0016_¨·7É¡@(ð»@_x0008_Y"«§@({tzÉt@Î_x0008__x0018_ïý_x001D_@_F_x000D_æF@ÒQL@ÖPe{)@NÌ_x0008_i=@@`f/ÐCq@ÞnÍA@JÁðýs¥@_x0016_nÉK_x0010_^@ÆI_x000F_w#{@ÚTë×_x000D_&gt;@é~÷kc@~á î_x0018_@_x0008_¿ïppí@åïtÈ{@úi}"¢Â@_x0008_T2~Þï@üCklÖ@±Ä¶-Ñ&amp;@¢9½O!ù@»ÎWªî}¡@~|+ÉÛR@³\nÑ]¡@_x000C_Á@áó@Åec@v©Ùú'@~E3ª¸_x000B_@Ð}Û\_x0001__x0003__x001A_r@p_x000B_Ø 1@J^_x001C_üå@Æ´`¸äð@_x0015__x0012_æ@Z@ù{,­æú@O_x001A_E_x0016_@&gt;£Uä@èZø@_x0002_@r_x0019_ç§±@_x000D_iSlÐ|@çÓA2_x0005_¢@¼¾¬9ñ@v{Ò_x0003_Å_x0007_¡@$tïPç¸@¥·ßSKI@*ÀÈë©&amp;@?#KÞ@·üø_x0016_c@_x0001__x000E_2«_x0019_æ@¯wÉmð¡@L_x001D_,S«@ª_x0002_K¾´î¢@|³{s(ä¢@B_x0004_ªh_x0004_¹@rLmÞD@"_x0012_lií_x0014_@Ô8"à&lt;»@K°ù¢@¬å\C@®¼&amp;s»@a_x000B_ÊW¡@_x0001__x0005__x001E_6(É_x0003_ @&amp;_x0011_O¢v¸@_x0018_ÑAR5@¿iøa@þ³4¥0_x0002_@°o\1zÈ@R_x0003_©õàÜ@,·5_x001D_úâ@â±¾£8V@J#¾ZÒ­@ú/»iF@¢eCá-@®xð_x0005_Ç@H_x001A__x0012_+_x001B_§@¾_x0007_ê_x0007_¬@Ýù_x0001_Ì_x0014_Ú@·¸ìÚ_x0005_@$_x0018__x000D_ Õ-@_x0016_åjC'@Ú&lt;_x0004_¾Î@2ó_x000F_ø6@â7n¨I @Ú*â_x001C__x000B_@\C_x0003__x0008_ßÞ@æ#*_x000D_à@qBÂ­¶¥@´A)¨e¾@3Ä.$J @P_x0002_1~@6¡*@_x0008__x0003_Ýí!@ºJÈ§_x0001__x0005_õ)@óÓ¾_x0004_@L/77Ýe@°[_x0006_Î«¼@¾[Ä¨ú_x0012_@s¾Kuõý@¢:¬2j@¶_x001B_W³@ÑA"ÆÁE@\ÿ:_x0001_@ì9/@~q_x001C_dnÃ@_x0008_s_x000F_²}@Õ_x0012_ÑVã"@2xö­Ù@_x0018__x000D__x0011__x0017__x001B_@òêUZ©_x0017_@ç±» «"@_x0018_§ì÷_x0004_Y@j_x0011_DN·@,¶_x0002_Îâ@®&amp;v_x001B_CA @HÆeÆ_x000C_K@_x000C_ÓJç@JÿÕ;:@îYl°@,[6 «y@Pý[¿ä@_x0018_%Eµ_x0003_@jq~"p@¦k¨_x001C_Ô¼@ë6«/ÿ@_x0001__x0002_òÇ_x0015_f.ê@_x0001_\?[ä @~¿12½y@³n+?&gt;@E_x001D_#}_x0003_¢@hsC¶@|\Òv@°ø¦"Ã@_x000E_øCùÌ¤@r¹Ze_x0007_+@&amp;z%o7N@k_x0019_õv^Ë @4_iqû@6· ¼¦b@à°b­ñ@_x001D__x001D__x000C_ê_x0015__x001E_@Æ_x000B_yÄ¿@PÝý]@@_x0004_É=²_x0004_@_x0011_{(&lt;Ú&gt;@âb_x0007_7Ì½@_x0016_`d¸@_x0014_ûØæ_x0017_£@_x0006_úãg@_x0015_^Þ¯@Þ+xÜÍ'@_x0002__x0017_ù_x0006__x0016_d@`_x0017_·áw_x000B_@RÀ#øË{@Ö6E_x000B__x0010_D@_x001E_@_x001C_h¨@Y1·_x0004__x0005_@Ôì±_@lQoêU^@®ñÐ\@Ö_x000E_ª_x000C_i¬@Z»,EUN@N{Óú%@Ð¡¹îT@är_x0003_}%@è:_x000C_Û©·@9àÃ"ª}@_x000C__x000B_6_x0018_	@fÛòq^@;YRX@x¦Ú_x0004_{@&lt;/ÅG]@×_x0014_¶W @¢mH·_x0018_@Ó¤`´ò@T6_x0019_Û_x0013__x0019_@_x0002_3_x001F_Ë@²»­ð×,@¸µW±v@¢f° ¢^@tÏ/Ú_x001B_@Ö÷ÚfV@Fô_x0018_àµ@¢¥(_x0008__x0001_Þ@Ó3ú@_x0004_ÝRÿÂ@­_x001E_©«ÖÊ@_x0017_ü6$&gt;¢@_x0001__x0004_úÆÁø(@üð_x0008_9¶@þ¦_x001F_xo@_x0006_B¼õÁ/@R·ØmB@°^¬)@XÍqÅ_x0011_@]_x0008_Ê@ÂÔÎj,t@¤¨_x0013_ÕQ8@_x0014_K+¥2Û@_x0013_(¢ç­@ÎÉ_x0011_r\@l_x0011_ÃE@¿{_x0012_CA@_x0003_7çøé¡@lÀ¯Ñs@_x0012_1O¦üÔ @4%3é¢G@¾:rä_x001C_¦@!/ÊÞ)@\~_x0002_w_x000F_@9_x0018_;[@_x0006_ú¹ÇûD@ÂoQ/h@/&amp;ÒJÛA@Ä³Ao\@DÍbÐ	@ëom _x000D_@ö­x«-_x001B_@'_x000C_FSï@_x001C_"qî_x0004__x0005_/ÿ@Jy ~n@Äñ$ØV?@´FTÍQ_x001E_@_x001B_kNÙöz@)"Öz`_x0010_¡@â5¦ÒM@og«Nr @^¡íÙ_x001B_@×ÑÈs÷Z@T_x001A_;°~¦@ÆÞ_x001F_e/@T x_x001A_&lt;@7lÌ#ÿ@_x000C_;ZÝB@Ì"o3÷ö@Úv¬Èe@Ì2Xà"@_x000C_Â_x000D_á_x001E_6@_x0010_6[§tâ@ ðê¹¬@[_x0001_¥$@ÐçÂ._x000E_X@Vª}@_x0010__IRÁ&gt;@¿ü×ðü @ï_x0014_óR @tmBÌp@VH_x0003_#L@¢§_x0018__x0002__x0014_@8_x0017_§ö9H@®½_x000B_X@_x0001__x0002_èÚhÒ(@_x0013_^U?@_x000C_¸Îäh@ú_x0006_Ö3Wû@È®&lt;p@_x0013_@«-O"Ä_x0015_@àkÃÚÙ²@&lt;½î_x0007_@Fbiõ_x000C_@0P_x0014__x001E_¶@M¹®É_x001C_ù¢@p_x001A_bsº@¼£_x0006_ü¨@_x001C_äÕ_x0001__x001C_­@_x0011_SáX±@öÆ{þN¦@ÜuÙÆH9@2uÑ¼a@²éµ_x001C_/_x001C_@öG5Ôí@êÞ~Ä_x001A_ª@_x0008_Ûí@@ý@Û&lt;_x0014_79@ØP¾L5*@ôû±Ð@?_x0004_JQ¹@w1ÈL@ÈÊ_x001F_×Él¡@¥i_x0010_ÖS@®_x0006_Hê×f@_x0018_Àí´= @Hf_x0001__x0002_t\@_x000E_ü÷¡ç@2ø|Èà)@*)fÝ,@Jâ9@b&amp;&gt;o_x0016_@&gt;_x001A_çÞ?y@Ð¤¡¦x¢@_x000E_Î_x0015_F²@¯ö¹Cu@o0_x0006_1E@[_x0004_-/¢@D_x0001_ôDÐ@÷ïÑe¡@bÒ¾ºA@¬µàtÏ_x000F_@¼nV£Æ_x0005_@þ_x001C_Æè£_x0010_@5DæÔ@6UM´	Ã@|þ:¯_x0011_£@f°Áè*@zxþ`²@¨Í´)uà@xîê:\@÷¯ü,@¢nê@x_x0015__x001D_ôa$@¿Ó$Ó¾G@b¢¹É/Y@ÜrBU@{¶³ß@_x0001__x0003_ñXþ_x0017_Ù@à.Ó5¤K@JoöâB@d_x0018_k¡@Óns"/@¨^8%`û@fHä¶3?@_x0013_8RV@þ+m@jÂ=Ã-_@º®¼p.G@_x001A__x0019_@ý@µ"dP@"Ø#$+@°É_x000D_	PÅ@g_x0014_a=Î@k_x0013_ÊGÙ@)ó_x000E__x000B_ö=£@d,E(0@@ý__x0013__x0002_+Æ@@àÓ;¡@bûhä@®_x0018_s_x0012_ @îÉeKNq@_x000E_¡:Bq@ÿ¶F³·@FSÞm­T@ðqfuÓ @Ö)¾ó@ÚâQ+) @$U_x001C__x0001_@ò_x0001__x0005_µ  @¶ü_x0018__x0004_D?@64EÇkÐ@â¬OÜ_x0012_à@ SäN@n_x001C_A;R-@l!(7@_x000E__x0018_b®@Í\Ö¨@°Æ×çóÑ@´_x001D_P&amp;H@_íÜ_x0013_U@ÝOÞê5+@ùÊ_x0003_Y?¡@¡k@ÍäÄ@&gt;6$ºÛ@¸¦À°_x0008_@l÷8_x001C_Ùa@âðZ_x0001_¶@¬ï¼_x001F_Â@_x001D_áß_x0005_f @b¡_x001B_ñ@P_x0018_þ|å¾@vj_x0017_@Óæ6_x0002_å @¡_x001A_Æ_x000F_£@OC°=R@PìËQ_x0011_@Û_x000C_·Ç_x0010_¡@´êv@_x0016_è_x0017_d_x0017_,@r¨PX¬ê@_x0002__x0004_ÌêL'âG@	_x0015_;ßá@&gt;k_x0001_¹Ùú@÷Ât±@B_ç¢JN@`×^Üôë@Î$EU@6]_x0007_7"@~ÞtSoJ@Jí¶*1@t_x0013_Ð»}@©?¥_x0008_@dæ_x0017_¾=@x_x0012_­\[@~ä_x0004_Ò_x001B_@ôák.¶¾@ÝXê9@Âf_x0007_×É@ÂÀÏÔ_x000C_\@òì5³@á7ä_x001E_­@v&amp;_x0010_RUW@4d£_x001A_gU@ðO»Û#0@=ä_x0010__x001E_¢¡@&amp;òg_x0002_#ö@ÑAaèÀ @ªéöØ_x0018_@5z_x0003_%@_x0008_9#tÞ_x0016_@ÀQ_x0002_"{@j³ã-_x0001__x0004_¼û@ñ_x0001_Fe_x000C_¡@J9UCvö@Ôb«zÁ@â_x0016_íÇn@ôyd;&lt;)@"bn_x0001__x0007_@_x0016_lRb@_x0018_î_x0011_¯_x0014_@©çMhÍ@IbRßÇ@Rï_x000C_@TFI_x0003_@@&gt;x¿Õ¤@¡&gt;©ö@q8{X45 @_x0002_î,Æ@R(ÿ¸Ví@_x000C__x0005_Þ¢Sq@_x001C_5L&lt;Ýí@Ü&amp;g_x0013_@ûÂé_V)@M¦#_x0001_âw¡@¼Æoä_x0003_@cl_x001F_ô @âõükf@_x0014_¦uH{K@`àÈ_x0013_T@p14H¶&amp;@°_x0017__x0019_-Û@¬Ö$³R @®Á_x0001_§ÿ@_x0003__x0004_&lt;_x001B__x0001_ùøS@ôÖµ¦É`@_x000C_$Ú_x001C_è_x001C_@ °/²#f@W/©Zf@¦^KO¨@Ý¥EBº_x0017_¢@Ê¬LFqu@ê&lt;­nÇ@owC)@º×{V;D@:ï+ôhi¢@lìÂNh@Rð_x0003__x001C_@bï£á/@4_x0002__x0001_v_x0004_{@°ì­Ô1@x¡ZËÛ@_x000C_XHá*R@ÖÒ/úr@dÙËÞG@Àû¯+F@6Õ5 ©(@°µ,&lt;H@ü¢Àñ2@jï_x0005_ÏÜÌ¡@g.§_x0017_É@T{é_x0002_7i@^_x0004_&lt;Ç~µ@~!þ#ãÔ@rÁÿº@hdià_x0001__x0006_9J@é8à:# @R!ö§Ð@ð²À_x0013_¡ú@ð(6T¢+@x1dD=º@ÀG]O1ø@4õ}+ò@¬_x0003__x001A_(!r@JJl°X_x000C_@/ñ­lT@Jz`»@Öí_x0013_DUW@_x0006_ÀD_x0004_fU@ì_x0018_å_x0005_;_x0002_@ÜÊÉ*ë @ì~{ÛU@&amp;H^_x0003_*=@ÈxZq0@ïw|øv@mr»ñ¼ð@|}µé@&amp;]fªÉ@v³ª­£Ä@_x0002_xÆC_x0018_(@ÁÞUái¤¢@¡_x001C_×± @ô_x0013_&gt;@«]_x0016_¿e¸@R-á2_x0004__@Ø_,½_x0015_S@_x0019_&lt;MÀ×¯@_x0001__x0003_þJ_x000C_ú&amp;@f´_x0008_¥_x001B_@NZGioö@×ý_x001E_UQ÷¡@:Ð_x0011_\@jFÝ_x0001_Är@ê#éµ_x0016_@ Ç¬*8Ï@$wÙØb@¼û?Ìr@4_x0007_.Y@_x0018_0inZ?@â*ç}'Z@Àhc_x000C_À@Ü4H!J@&gt;&amp;_x001F_´ýX@Ó/$F¦@x´Ed^@ _û¦*Ç@ÂÞýøB@°]±:3@ n&lt;âþY@òÑê_x001E_°@°ß_x0004_óW@Á·{»@_x000E_iÎT0ê@Xe_ó&lt;þ@_x0005_ÒÕ_x001B_I @¸0ð0@bzõ6­_x0002_@{ÖYDä¡@´W_x0018__x0003__x0005__x0004__x001F_@?WÒ2@"(Eu`*@p_x0002_4g@ûÚÁk_x001F_h@8Ï§âU_x0013_@ømÅD_x0012_@|§þ":c@¸_x0010_7[f_x0010_@Ðyò.½@pM_x0008_B_x0007_@iÐÙëÑl@p@6ö~S@è Ón_x0017_@_x0016_]Ñ9¢@¨ ì_x000B_fÿ@Al_x000D_=ñ«@ÿD¢¿RF @_x001D_w÷ÅM@H³3_x0001_@pÅ¦Ñ@_x0005_À9â Ê@«4Q·@Î _x000B_ú$@4q©Jå@Ö÷_x0006_ø6@^ªõÌf@R mKD@H'_x0012__x000F_Z@N7ËáCÇ@Þl´3²Å@JG=r4ü@_x0004__x0006_¡ë­?$D¢@MqnßÎ@à÷_x0019_k@_x000B_n×@¿ÂìNb@/_x000C__x0010_¨@æÎKò@vå_x0014_òÚ@ªíMÛ!_x000D_@ß_x0001_ Ø_x001A_÷@ð_x000E_ß*ô@I¹ë_x0007_f_x000E_@À2¨Íw@Në]±´@Ñò?ÙÀ@ÐÁ×Éå_x0012_@_x0010__x001D__x001A_ÙôÂ@´y _x0011_@¨Ëy_x0015_@ løâü¥@vA©]@Äê;!üý@ß7_x0008_m¦_x0002_¡@$JKC @?_x001C_¹_x0017_dd@ØJÂÂy@P?É½Â~@¬_x0019_ðêÔ_x000F_@¶f^8à_x001B_@F_x0006_ñí¤¦@vO_x0006__x0005__x001E_®@_x0003_ø§t_x0001__x0002_æû @¾Îâ)á@¨áìð_x0016_8@_x0019_ÅÜ0@_x0008_p_x0007_:Ñ@zO°Ï&gt;ÿ@+M¸|a@¼	¯Nm@ìÈ®W$æ@_x000E_"â¤¿@ØÃÈÛð¢@ni)_x000D_0_x001D_@Î_x000F__x0014_Ù_x0010_Z@ì_x001A_»9X¢@h!Ô_x001C_Ài@¾Ø§S±@_x0003_î3Â_x001A_@_x0006__x001E_ÙRÙÍ@Ðdj]_x0010_@by­øã@^JKO_x0018_@(ãÇ[âa@òæi_x000B_5@_x000E__x0017_Rbù@py_x000E_=@É_x0006__x000C_SVh£@:ë_x000B_Î¡@¨DÔ§ø@Ò±_x001D_VÄ@À`_x0008_í@_x0013_Ï5Ü_x0011__x0018_@¬_x0006_ç_x0015_@_x0001__x0002_ÊµUÑÅ_x0019_@UÆYåßM@_x000F_Å&gt;Î_x001F_Í @JÍzr½@F}_x0010_¸@\ýJÁ(M@pX1Ë@%@´VM_x000D__x0018_%@AlRhó¡@Ð_x000D_ZiÐ+@+.÷_x0004_ç_x0011_ @Nì_x000D_nÏ½@Êô~Äv_x0005_@\_x0004__x0015_Z¤@,]A	:@úÇ_x001D_:É@sÆåjÏ0 @fI#Öì§@¦_x001E__x0011_iH@+Ü_x0001_6è§@YH±Æ&lt;ð@ÃJ_x0017_m=@|kþ_x0004_ì@Piµß@,oDQÕ@¿_x001F_è_x000F_@2C&amp;îxh@Do%Ã5Û@Ö-8W_x000D_@Õ!Ä_x000E_	_x0005_ @%f·Â_x001C_@@TC¶¯_x0008__x000B_@IAé@&gt;OÌêì@_x000B_'	M @£tª"=¡@_x001A_3¹,_x0005_@¡IÀ_x001A_Ð@=¨ì¤û¡@_x0012__x0019_ç_x001A_õ'@î/SÖË_x0016_@xy_x0001_­Ú@_x0004_E_x0003_S|k@e¦ºÙ@ÀßÏsc¹@_x0002_XÝ¸\_x001E_@jã_x0006_Û+ª@Â d_x000D_@êvÍ-É`@Â_x0008_÷@fÞP9T%@ó2¸@_x001B_¢¢@clïs@_x0005__x0017_°ñø:@úgÀ&gt;ËÛ@ëÕ:*@ÜôÀ@äíI_x0007__x0011__x0018_@Æan1×@ÊªÕ)²@Ê«»å¾@N'ª_x000F_ªù@2Èò§_x0001_@_x0001__x0002_Gæ}_x001E_íU@V_x0006_V}@RUWàl@_x001A_õnå@_x0002_uVN¹~@¿]~µ@9ÈîN°@L_x001D_	:ó_x001E_@4ù_x001D_7l_x001C_@_x0004__x000D_LJ/@Ä[Mr@Âúì_x001A_¬_x0010_@p_x0008_Jo_x0017_¡@È_x0018_¾º_x0004_@&amp;t9S?!@_x0014_aã,þ@äUa«Þ¡@2CF=Õ_x0013_@_x0006_´?¤_x0001_@º_x001C_×Íé@´¤Öú'@RAóm\@ô¬_x0016_¢:Ó@¥^nYZ@_x000E_Òß_x000D_0@Úeû@A_x0003_ÍÓ@_x0004_ÀLÎZì¡@éT²@a£_x0013_ªÍ_x0005_@Êi"_x0002_8Ì@¢_x0007_g_x0002__x0006__x0011_®@b4î7Ê@`áM¦Ü@ _x0005_®d@"IÝQ«Y@já½_x0004_mÅ¡@îé _x001A_@Æ'Ø_x0013_æ@_x001A_[Ò-3_x0005_@^_x001A_f5@P¥ÄÄõ@Ø4y@®E_x0004__x001D_·a@ër]6¢@ðôrÛÉ@æøñe\@v_x0001_úJÐ@ÈÊ²if&amp;@LÀ_x001C_ÎíY@×J¹Èa´@r]_x0008__x0016_e`@Æl·_x0010_ru@¼¹ïzw¡@6.ìÌ_x0019_Z@_x0012__x0013_ô¸[@ îwF@ÌÐî@V^Ð_x0003_Ù@.Ù$Â6@Fí?¿´@cá_x0014_,z¢@nÝ-Gnø@_x0003__x0004_ë3K¿_x000C_®@_x0017_+Pæ@9­	_x0014__x0018_@jFÙ5õ;@@I_x000C_göw¢@_x0018_Yyú_x0015_@F_x001E_È_x000D_¹@i_x0003_²_x0001__x0010__x0003_@&amp;%`d@_x0002_° _x0001_@è,Õ_x000E_à@Áô¦î&amp;@Á_x000C_&gt;Ç]Ä@Bþ_x0002_Ð;d@È`[¹@_x0014_@_x001A_öìÏG£@_x0007__x0016_éçp@1&amp;G·@¤ÚCw-@ÍÈ¦Åè@RÇ!è@ì®m÷¨$ @(ÇÌÅ(@~_x0010_wÓÑ@_x000E_%õÚ¡t@_x0008_ì_x001B__x0019__x0017_@H.¶&gt;-ë@E(Û%#\@v½s«;@ÀÄÄÏÊ@_x000E__x000E_ë÷@_x0013_ø¨_x0004__x0006_¿â @ ­VmGT@J_x0014_Qª²_x0002_@çµº¦_x0014_@Q_x000E_Ç!öÊ¡@á­£»Ò@¦³_x000E_9@øûfú@_x0004_E_x0014_-ö_x0003_@øqOª)@pS?mS@:¤_x001A_K¸â@î_x0008_Ð($@rèÉá¾¢@ßl_x0017_Å'@Ás¼oÍ@ Ñ_x000B_æ_x000B_$@¢UÅb¿¢@Ð%d_½Ð@Æn Køê@®B£õ@¾i@ü;@Ðû¬îG@ñéºr¹c@öÏ_x0005_ñ_x001F_=@_x0014_aèÓ@.ÉáÑr@Ë*ÛÊò@Zú¶_x0001_½&gt;@ØnóÅ§_x0003_@¤ªÓø@8Ë_x0014_ÒZ_x0010_@_x0001__x0008_;_x0002_µ!É@8ß¢@+_x0018_Ò	@jLLÂ@}fmat#@¾ß}þ_x0005__x000C_@_x0001_aÈ_x0006_pq@Ä#_x0003_òQ@4l1-2@Ú¢_x0016_·ê@¸òeMê©@Ø^×'Gí@_x0005_z&amp;Ì4Û @öf¦@_x0004_@&amp;Ù~jR@_x0007_ÀÒ±@H)ëDN@ß»_x0007_ÁÐ@_x0018_¸_x001D_8Ök@"Ê_x001A_« x@t)E\£@EM){g@¸@*Ünc@üF³êÇÖ@fÉ1_x0017_te@Pé¹_x000E__x0004_Î@NßúÏ3@Ì06¸D@_x0017_å&gt;{õy @_x0012_`À_x0008_@@t#À÷@_x0005_K¥É_x0001__x0003_Ñä@U4»k\ÿ@t%=Ú@bmµ_x0002_u@&amp;QÚõ´_x0002_@z¹´1Ü@ÔxzNb@^á~¿_x0001__x000C_@Æ&lt;,%û|@R_x0013_Ø w@_x0004__x0005_ú_x000F_Ü@x|§gÉ_x000E_@~_x0016__x0002_NÖi@_x0004_[©Ì3@_x0004_é¹±@ÓÆ K_s@úv@+@ª=_x0002_"^ß@¤QQh¶k@0Jë@gásìº¡@Î_x001D_ýiº@9Ê*_x0001_ @ô_x0005_én§@èÞÞ&lt;ç@Ó_x000E_Ùt»@_x0002_H_x001E_l @¡_x000E_i_x000D_@rÉl@ï@jËüCÊ(¢@k|ûõ @_x0011_§u¿¯ @_x0003__x0004_à_x000F_Ççx_x0002_@yãgºe@N`._x0010_.z@ dö¯y@mUE*@Ø-óuÜ@]M)® @ÀþÛ_x0001_ßC@p¦9=T5@\÷_x0005_u_x001F_¡@_x0004_nÙ|o @B&amp;tÿ_x0006_À@èÇ3å	Ò@¤Ñ¥öj2@6_x000E_½[£.@8_x000D_½1?@=9TGhC@&amp;Þ]ÚE@(T&amp;ê@3GV¦(ì@ú_x0019_¤]/u@²â_x0018_qè@æ°Á*ã@ 8_x0015_'d@_x001F__x0010_Àúá®@ÓíÀ_x0013_,@HÈ_x0016_Ïi¤@°¦ÀBt¡@øÂàý°û@Ý_x0004__x001E_µ¼ø@({v[fz@_x0010_¿Op_x0001__x0002_1Î@(§NQ@m¨Cí@X_x000C_¸¯Ü_x001F_@jzU&gt;*n@.¯RíU @:6óCø¦@$_x0012_ï°_x0016_c@6\ ~e:¡@Ì_x001F_Jï}Y@nã@0óó] @~@éæ@_x0001_£¤@._x001C_Ë¿_x0018_[ @dS_x000F__x0019_Æ@¶{_x0016__x001E_«.@¢70^_x000F_@p.±þ_x0017_e@»_x0015_9nb@«ñ_x000B__x0001_@üqÑ_ÒÙ@½ëÁ§ @.5`£@_x000E_â_x0003_iò@^_x001C_Íê_x001E_"@¤¤ë_x0011__x001A__x0019_@cÍsüT@BÔå_x0001_YK@_x001B_È?g¤@Zþé_x000F_Ï×@yöªt@_x0001__x0002__x000F_T£­_x0004_£@P¨®l¸@a_x0012_¢ê%¡@Ôä&lt;~n@_x0010_%æù@ â_x001D_@_x0014_$@ä=u@_x0014_0u0 @z,,_x0018_É@©8?oa@ÂØ°mÎÀ@Êu~»ê@ÜH£_x0007_^ä@{ |¿ö@ ,(Ë@TaÈÈ@²_x0005_²	_@vð#q@ÍR}OÄ@_x001E__x001C__x0001_!Âà@î}¨`gÕ@_x0008_LÒ=_x0005_W@ø²ðó|@p~¥@xvàh&lt;ø¡@7xþUÈ_x0004_¡@Z"ÏËÅ@_x0014_ùþ_x0003_G@ÕÑ_x0013_@×@:%¹÷¢@¤*¥_x0001_p´@-ìi_x0001__x0003_e @jð4Lõ|@@cz"m@_x0006_¤]Å»- @ûøï_x001B_·4@v?¢nwë@¨@qw¥@w®lö@_x000D_QT_x0011_&amp;@VÊ_x0019__x000B_¡Õ@µþ3ÿ@FG_x0007_:ÃÝ@hKZ_x000E_þ	@r_x0008_ÎqÆá@¦)_x0019_l@|Ö©¸)@KÜCkñ!@îBH_x000B__x001D_×@&gt;ÌaÓ@¢ø/Ä/@ê(M´/P@:dÌ_x0002_Ø@_x0008_?_x0013_¡Á@Ú."N¹@¦¸,Û_x0010_@ðõWX·@_x001C_?_x0011_Ê_x001C_@_x0012_V"PÎ¤@øÿ_x001C_Î¡@&gt;XUþ'_x0011_@xx~P@Lkã9ó@_x0001__x0003_´â=[@~yuÇD¡@z2®Æ@_x0011_j©*@ûy_x001A_æè5¢@ èV÷@ü_x001C_¨_x0014_u@¼¤åz¾y@R¨ng"@_x000E_0»ïW@' _x0010_ú@_x0016_ü_x0008_¤Jâ@Ôç&lt;j£@n_x001B_áCÇ¡@*Ù_x0018_ÃÑ@_x0004_/_x000E_²_x001A_T@0Q_x001B_£,_x0001_¡@jµ_x0003_ÒI@*ÿ§×@´:ÿ;0@Àß_x0017__x000D_@_x0002_µ3ã©µ@_x0004_.Q¿ê@jazW	@¸_x000E_{BAº@¥ôú¸ö+@hÞ_x001D_÷_x0017_@Ü@â4ÓÄ@¸_x001A_Aä_x0004_@_x0001_ æZ@ÙÜ\.ñ,@Sà¢_x0002__x0004_aÈ@JFkm_x001B_@Íæ^±Â @_x001E_úÃ´¶»@ÒýÆo@HH,_x0011_@¥á7ÚrÛ@ÒªËè@o9Ç±¥m¡@à@@'Ú^^@¹9ò*jÍ¡@Ø´´&lt;û@I_x0013_=_x000C_OB@È¶½N·@äýO_x0008_7@_x001A__x0004_û_x0019_@:ß)·_x0017__x0004_@_x0001_3ö!_x0003_@_x0012_¯(Âëu@HJ\OËÅ@_x0005__x0008_=$6Z@nèýIê@®6±³@ÈÑ¡Pì@_x0006_ZÂÀ_x0018_z@"çhë7§@¢¾uy¦8@ÉÕÌÎµj@t³mÏ¶t@ç$Ú| @Ð÷ºÛ_x0016_S@_x0001__x0002_{(Cÿ¶@Ó%_x0018_._x001B_@¤SRt]@f&gt; ã-f@Î_x001E_@hÆ3@Ö_x000E__x0017__r @¨jj:e@_x0012_Éblú_x0010_@êáwFÖï@x|qÊ(È¡@Ñ_x0004_lÓEz@_x0002_f·ø_x001A_@*û,oÃ@t¥Sñæ@_x0018_ðÁ÷r²@pÞ«ä¨@ºÉÁx§Æ@H¿ô&amp;È@ìæ_x0013_ªç@jA7N@¹Í_x001E_ Ö @_x0003_ÞúÁT@_x000E_,­£I@ô_x0014_àPæ@8H_x0019_¼ñà@~_x001D_ª|@2Ë·6o_x0015_@AÖÒ²ËN@wcé^ @ôvþDM®@_x0007__x0006_)µO@DìË_x0002__x0003__x000E_¢@fÁNÄÔ@`À¦¢¢_x0010_@Ð4Ê_@üêRtf @ý¡äý©ö@`Ãß_x000C__x0002_@Øa_x0017_Sp@»ÊêÑ4@DÞùV¼@Í]P_x000C__x0001_@btkõ@ê~{ÿ÷@ú0çÚ}_x0019_@üíâIì±@5Ò5"_x000E_@¼_x0017_¬:G½@Ä_x0005_xß @¥¿T*Öt@D_x0002_irÈ@ô·_x000B_U_x001D_Ë@Ý]Qgö@²Ëÿá[@^ÇV½îÄ@Ð&amp;Óy.·@®,ïÖ_x001E_¶@Ôyð§@A@µ_x0001_2§Ù@æ¹ïüò"@Ð~_õ`@l)è¼\­@ê­g'ª_x0015_@_x0002__x0004_ïÛ"D_x0003_¡@x{^h_x000B_÷@&amp;Mþi»J¡@ºp7ª½¸@¦s:s@ïPI;@©~@_x001A_ @_x000E_¹e8A@¤ÛÛ  @Ê9Fÿ©@cûèzû@Â¬_x0018_ úÔ@¦Ñ¤D_x0012_ù@b_x001E_÷_x0001__x0013_¯@Ø_x001F_¯_x0016_t@Wxê/Z @z_x001E_ÂtÞì@{ÑbZ@n¡_x000C__x0010_[@âUË`Ê1 @c«°×_x0015_@èâÆ,ç@PÃ7l@æ8Ð_x0013__x0007_?@_x001E_I6ÖÍ¿@¾.óo@²/ªeHj@-Àø¼²¢@²@n^_x0006_@ã]!A@_x0018_'¯£zì@JÃr_x0001__x0004_¯@_x0007_}_x001B__x0014__x0006_@Im×Ðd@ø?NÎq_x0008_@_x0016_g&lt;ñ_x0003_@lýÕÐ¹e@haóèß@fEï3@úV_x0006_U$\¢@Ò{ìiÐç@bÛÉyÓù@º_x001E_?Q6_x0006_@þ?_x000F_CÛ@Ç9,&amp;@î_x0008__x0017_è)Ë@´ÖLõ@_x0003_C¸ùs¾@Þ¾"L?@lî)ªê®@¦ý@¬Ïj@ZyZåF_x0018_@ïô )¡@o¿G7W@`_x0004_ì/q @_x0014_¤â_x0002_úÅ@¼Øù×q:@^_x0004_ÜÑg@&lt;¿hh@_x0008__x0018_Ï_x0002_5@bæL¢:@vV'Xà@_x0011_Ù_x000C_æÈ¡@_x0002__x0007_¨ùÞÆ@ÎJ@ö;2)@T^xÍS)@2¤tà5è@T\¦X_x001E_!@Jl@¤ @ë?à,_x0003_@0DFî_x0012_@/_x0018_\Xö@t&lt;O_x0001_ò@_x000E_Ë2é_x001A_2@_x0008_«¿²7¿@_x0016_·_x001F_gK@è_x001D_´Z:@d_x0004_Ç@L÷f)Ð_x000E_@&gt;_x0005_|Ú@ÊË¸;@_x001A_xè i@'áß« @pÅ0¾²@ÊhÏ^@ÇSÜJ¢@rO_x001B_e@¾+ç_x0006_ä@J_x0001_¥åª@T.¹@ÁÜÉ]Û@ª³O­(@j´;¥)¸@/û_x0001__x0002_þ@ÙÖ M_x0006_ @_x0012_Å_x0018_O·@ÑØG_Öé@jøä_x0004_@$ _x001B_º»d@ã×UP@ö_x001B_OµT@ªxNìøÆ@N_x0018_COh_x0003_@NÎª@t@6jv°t @#9s;_x0007_@Oªþqdr@_x001A_ZQõÓ@ _x0008_c _x0007_Ö@=ä8¡@zéWËâg@`Ó_x0013_0¾s@Ó_þÈ_x0013_@ÂËþÌø_x0002_@~ÊDä/@Á)x&lt;Æ@ØWQ¶ß8@:vHÍsÜ@FÖJ_x001C_[q@fY&amp;@ k¼þ_x000D_@rÏtS @,[¡Ïq=@HÂwï3@âÉÉnÉq@_x0001__x0003_£=ïëÔ: @( ñÒô¾@_x0008_ûã1_x0017_@!­ÅV@äÜ_x0016__x0013__x0019_ê@/_x0017_2_x001B_ @ª_x001D_®\_x0008_å@^Ð)÷£D@æÖQóíj@ÀÚ/Ç¸î@(8nâ@ª´¼&lt;G@_x0018_ç_x000F_;m@_x000E_HÁL¾@È	_x0001_@_x0019_^O3_x0015_»@JÓr¹÷â@Å_°(¯@øEQ_x000B_¥_x0019_@*4¾@÷å´ÜJ@þ_x0002_Í9´ @ãdÑ»É&amp;@ÔØpûl@Î&gt;é_x0007_e@ÑpLÏ~_x0015_@N2ú_x0005_7ã@ÀÄÞ·6@Æ[µÚ××¢@zMSuM@_x000C_2ô_x001F_h@*ÞUF_x0001__x0002_ß@|P²j@Èå_x0018__x0013_¿@¼ß_x0007_ïUv@7_x001C_z4ï@_x000C__x001E__x000B_@_x0018_Åk÷§_x0013_@È¿^_x0015_Ô5@dfôÈ|7¢@wPÂù_x000B__x0015_@feEK°@Ö=µ#_x0011_@hb&lt;8fj@CÜ÷nd @ª_x0002_	¬!Å@;âô@úøÑ¼LË@;cÏ¹¤_x0003_@Ò_x001C__x000E_qu@ì_x000F__Ø_x001C_~@sõI_x001D_@Ö_x0017_(_x0014_3¤@MU·D_x0008__x0004_@Z-ù±@P_x001B_Áø^@Ú¿p _x0016_C@ÆÌâ½X @ÆåB¼Ùc@Þ)@_x0013_@þ¾ÎCÅP@)w$×_x001D_@a©#eÁï @_x0001__x0004_+_x001B__x0002_¡_x000C_@¤¡_x001C_lñÛ@*_x001F_ð_x0014__x000E_ó@Ä_x0013_"ÉT@õ)£«Ëë @"Ýïà_x0005_f@·Àý%s@gì_x001C_éÏ_x0003_¡@B HÔã{@;¢åR@_x0002_ìáãÂ&amp;@_x0016_JFÓfB@)¯ ¬ì@0yg@t6)ô@_x001A_n}QÊ_x0003_@¼U0«S@©²Bf@_x0006_LÕV@h@_x0004_Ê[3À@&lt;â_x001A_	VÓ@_x0006_Ôõ_x000D_Ö@ZÉo@_x0008_dsrÖ@¦yûQÇ@Ä6Ú_x001D_©@_Mg¿`@ä4Ç,G@t8Ê_x0008__x0003_ê@ªvÈã_x0006__x0001_@ÆäzC ì@ÐýÅ]_x0002__x0003__x0018_@_x0003_rY.ò @DÇ+Àu@@ëæÊyg@6íÞ_x0007_g]@¦R_x0018_µ÷@_x0008_Í_x0011_£&amp;Á@N¥ìy@õ|{ÂF¡@Ã_x0014_x_x0014_ü@&lt;^8¢8 @¨:_x0006_°;_x0006_@)¨¶4I@¢¥óÜ@ÚuÀ,@zp,g(i@Ö½¯õõB@)ûsYÒ¡@x_x0014_¡Z@²_x0014_4 @&amp;_x001E_{×Ê@_x0002_:NV¡*¢@Ô`_x0008_©zò@8_x000F_0S¡@Õ LöÎ_x0007_@!OË¹@ðw3_ë@x_x0010_-_x000C_@L_x0001__x001B_c_x0012_@Ø_x000F__x001F_æ@`)dáÍ@d@SÞ§@_x0001__x0002_è"µÛ@¢Cî¢¬Ê@ü_x0007_Î¡(Z@z´ÁG_x000B_Ý@uê_x001B_¬¦§@i_x0007_uâ§ú@E¬ÿÊ&lt; @_x000C_ç¹_x0011_ß°@z~z¨]¢@rN¡Ñ@à À=@xF}ª@'Ö´n@&amp;î_x0013_Ã_x000D_Å@_x0016_;`¬_x0002_@rz¹"@Ó_x0017_±_x001D_ ¼¡@Ô×_x0001_[®Å@Öpaz4@ü__x0002_Çió@¢òÄBä@äJ_x001B_+_x0007_Ï@¬ôx¢¹@èuæ÷{@è\õàé@å¦_x000F__x0008__x0014_@&amp;[´Ë¹@ÇÏ&lt;@ï³@!)³@®_x0010_EsC+@_x0008_Pâh°@þÀÆá_x0001__x0003_`@_x001B_"u¥8¢@2ÀMó¬@&amp;&lt;ÁÌ @_x001A_h&lt;"_x001A_ @¼_x001E_lÑ?@&lt;a._x001B_@aØ\ÿg_x001F_¢@ÐyTa1¢@6©mà_x0018_@Ìrc`:@_x0014_½:ós4@Å/øó_x0011_¨@1O_x001E__x0001__x0019_ @*l¨%lÝ@j_x000C_Ìïó@j¾ë_x0011_A¾@_x0002_²G¡_x000F_@Ê_x000B__x0019__x001D_L@ã_x001C_Ô«ë@¸^WW¢¨@wPÚ¦Y,@xA&gt;ø/Î@¾_x0005_¢9µZ@~À_x001B_d#@zÔÀá1@yqä³Ú@ü&lt;_x000E_s_x0008_ô¡@l6q_x0008_³@$ÐöÜÑ@_x0014_­×6c@ì"ÝÏ_x000B_Ð@_x0002__x0003_'¥6Ù@*å£;\á@àh7ß¸@_x001B_!Lzp@3_x0011_ ©@")×_x0005_'8@õxàL=@ê nD @ú£T_x001A_:í@´¢ÜâÅ|@l_x001F_¼;½@ß¦þ@ÖªÞÏ:ü@p6È5ý@ÎFxåPw@ì4ÕT´@"Ö((_x000E_ê@Ô£µÕú@|w_x000C_h0@B¶ÿ«i@È%çÕú_x0001_¡@_x0016_Èì­ð@ûîúÐª@4ÅW_x000E_;_x0016_@.ºNÃ®û@DÝò\ð7@2òoåZ!@ü/ç_x001D_oA@÷Vp®ñ@(ºV®ÿÔ@ÂhÂRL@HçÈ_x0001__x0002_ó§¡@*|_x0019__x0006_S @¾_x000D_ _x0017_Xo@®Sj&amp;ê'@üìàxSã@;£Q¢;,@¤ÊçÖ@Á0&amp;&gt;9Ì@Rdü?@x©9WI@¸ãø§_x0017_@¶¯¥w_x0011_c@(¢9qsÔ@()ü{g@_x0018_i:@È*ã?p@B_x0007_ÑËÃI£@L^r¥ã_x001C_@_x001C_;ìó~_x0007_@ö·&gt;Ð=@KPÖQ_x000C_6@rc;w&gt;@[D_x0016__x000D_½_x0012_@ó¶_x0013_óÃë¢@8a_x0007_°_x0001_@@FÞIÿ¢@¬·Aoîe@¥Y_x000D_À¼@&gt;wÇç_x000B_@tÀ0ÑÙ@¢ßu³¶@ìSøÚ@_x0005__x0007__x0005_»_x0005_úGþ @x¿^£"@$_x001A_Â$@³_x0003__x000B_@:_x001D_w_x0006_³_x0014_@¬:J%h@|¥_x000D_`q@ /ûû_x0015_e¡@^û¥sÁ¶@^³µ^ÿÚ@_x0008_¢À_x0001__x000E_@?_x001A_,Iû@Ü_x0017_ÍXºÔ@_x0007_ê#ËÕF@`ç¦_x001D_õL@óÜ_x001A_l_x0002_@_x0006_îc_x000B_é¾@l´ÿxÅÊ@,ïú´_x0004_K@	Èf_x0019_Ò@_x0016_¶Â¨`_x0013_@Æê_x000E__x001F_T@pi_x000E_3§@xw¦ñ6ñ@ÝcdÂè@_x001A_z_x001D_ª@DE		z@@(Í²&gt;xë@Ê¿_x0002_·_x0005_/@BSìPx&lt;@ì_x0012_Ñ·_x001A_¡@®q9_x0002__x0004_@@Â	*qñF@^CWÅ^8@F\cz	Ò@_x0013_-Ñ/@_x001B_HÊ«@@nÛûµ+@ißH$ @Ë_x0019_-éª¡@¨Ô@×©7@_x0007__x0010_Îu@ë\ÈF_x001F__x0010_£@a·X¤ë»@Â_x0001__x0017_HT@_x0008_§¹J_x0005_@F_x0001__x001D_CR@&amp;_x001D_Õ®@¼á)?xÀ@tlv=fÓ@n_x001E_kA_x000F_Ê@ÊC_x001D_ï}@ð'ö[¦Ý@måb_x0005_u@ä¶_x0006_eÓ@ô¼l=û@ØE±Ö+@ÚVqì±p@J:púÍØ@NÆúmcç@J1±ø_x0003__x000E_@Ìco'â½@°§_x001C_¶_x000C_á@_x0001__x0007_n7#Õ.Ã@ÞWõ¯&amp;¡@_x000C_7Þý¢@np]·G@¢Ô_x000F_o^@Np³I%@ÜÞ_x001A_B¡@PiÙ_x0003_|_x0015_@|Ä°_x0016_+@4Ü_x000F_^Ø@_x000C_Aø!k_x0007_@¬Di"5@ô§8º%@_x0008__x000B_ÅðÀ@_x0004__x0017_}å@FAÝhf°@Øtc_x0005_+¡@Â"¹@»e)ÜT* @m3¯½å]@cL¬Ó¼L¢@(û$Miô@ÖÎ®w¶_x0006_@v3iPV*@_x0019_8Ò@_x000D_=N¸@|_x0002_÷*.ã@~¤¨½@_x0006_K@)»¸@_x001A_Ë±Æ_x001E_@F_x0014_´_x0011_x@JI&gt;Ë_x0001__x0002_(ó@ _x001F_c_x001A_c_x000C_@``ïIÐ²@x¸XB@q1¶2@	ªÉ O@ìí¶(§@¨÷_x0008_0lÿ¡@ìô³B*ù@)CÒ:xI@FK'_x000F_Q8@;9Åå_x001C_@"_x0003_ò³H¾@_x0012_§òÊ_x0018_@Â_x0015_À_x001D_@T_x000F_@¤7@º_x000C_ü#H@ô_x0013__x001D__x0013_@Ü7èÓ,M@nsyH`@Ç1®rt@V/i©/+@_x0001_¡¢)@æueÙ @]å]_x0018_÷]@_x001C_øÈt¾n@ùc{wøô@&lt;hçÍÂ @P#¬'Û¤@@czù :@¼-`CNÿ@6_x0016_´­õ¢@_x0002__x0005_½ìA @t-¶c`@ÏðµÖ}@Ë/÷Ö0û@£ltalp@_x0014_®n_x001B_Ü9@_x0015_&amp;iº_x0004_8@_x0008_8±¡@PÚ_x001D_U9_x000B_@Æ_x000D_Ò8_x0019_d@ ª¨Nóu@¶_x0003_ýþ@XÄX_x001E_@_x0016_ÁUon^@ú_x001E_&gt;õo@m t_x000C_[@ÆaBê_x001C_@¢_x0017_R_x0010_Ø_x0003_@Ò_x0003_ípKÅ@$qchù@Ô®jÈr(@o_x0001_Í0¶@_x0010_ñL7@û_x0013__x0010_µ@B_x001A_'-@¦y³Yëc@¦YÛ\çò@z¬_x0017_ü@_x001B_t_x001C_U^«@N,qÑ½@Xþ"ê;p@H_x0010_ÿ'_x0003__x0006__x0004_'@úÁ®¨_x0005_@_x001C_Â!+§_x0007_@_x001C_[fM_x0002_q@_x0011_Í_x000E_@ægn¼¸@_x0012_Æð~Ý@_x0001_N_x0006_@ª­Já_x0011_\@_x0015_ã¬øØÓ@ôêÚB_¿@Ë³Aapo¢@éFM3t@d_x0004_õ´Ù@Ê_x0017_Ðà»@ôùÛ@¢T	_x001A_¡ ¡@0½´Q0@©z_x001C_B@_x0012_¦Îl=k@|FPy@ø_x0007_Â @¦¡é_x0019_ß»@²ùÚª0@Bô_x0004_ßÍ@_x0001_TÌS9_x0013_@&lt;Nlb_x0018_@_x000D__x0016_Þ@ß£	ðî @Hy6«ô @Æx.W^x@þÍW_x0007_#&lt;@_x0003__x0008_eõ@JC@`òÇþÃm@_x0007_QMo{V¡@æòÐ \_x001C_@+ï÷$Ü@Cs[Y @`á» @RWðCF9@_x0002__x000D_ËT{@:ùÏçI@ÆSÓå´N@üÙ V_x0014_@ü÷SþF@_x0014_Õ)_x0017__x0014__x0004_@_x0010__x0005_Í_x001B_zm@¾«¾×§@lgÓ®¥®@är¬6©1@íÖw-Þ@2ÀÝ¡_x0018__x001F_£@ ?»__x0012_@tt#3@ªz0_x0001_¿@?º'Z_x0017_@x¶ÓOÒ9@_x0012_¶I÷_x0002_@_x0003_ÿ_x0004_0þ@ðý×¥_x000D_@Ôû£knO@øYÊöaH@@ùXfS_x0019_@à_x0006_ç_x0003__x0005_f{@É_x0013_×_x000B_OE¡@_x0018_`m&amp;Hx@	ª¦ø\Ã@üoá_x0012_i@_x0014_'Õ£¡@0_x001A_¸PÛ@^ÎilZÍ@_x0004_ë¨/ÙG¡@À¨¸ Ý@êê³Ý_x0019_/@!rÜ2p  @IÞ¨Á9±@bwö½Nâ@_x0004__x0010__x0001__x0002__x0018_¢@.¸4ðr@ ¸_x0016_G5&gt;@ô_x001F_Æ¬¦@æ_x0001_î_x001D_jû@ó|b~_x001D_@|Äö&gt;:@òUtîz@8õÐ_x001B_£t@æZ_x001E_µN¼@#8_x0005_´u² @da¬Å@D@ÿ/ó@ÿ3u_x000C__x001E_@|ôS[_x0019_@@ècÕÎ@¨F}±X¶@^ä_õf@_x0004__x0005_zâ;ìÄ @xx_x001C_|p_x0015_@¤x1mÅ@_x001A_UMO@X_x0005_X'ï@Æ»X/@x[_x0013__x0018_D@Vþ&lt;¿]_x001F_@7D#Ö¡@_x001B_'_x0002_/@²ÒY_x0003_I@þ+®ó²A@2eH_x0016_ã»@Î+WßÂ¯@hÈk_x000B_^Q@_x0002_aµ&amp;$@×Ì;×2á@dôW¸q@­_x0008_NßÁ¯@""ð¨ÞÒ@:_x0018_o7N@_x0011_Wýï¥_x0002_ @tò"_x0019_@Ø«×ö6e@Æw_x0001_È_x0013_@,·*_x0007_H@É_x0018_^_x000C_Å@ª{#W@êoúí_x001F_@r_x0014_W'Zá¡@O£#«g'@¤C,Î_x0001__x0003_á,@jPb2`ï@-ÍE_x000E_=¢@Tßn_x001F_6q@Èð_x0002_@Þh©dj@-ÿ­_x001D_lB@W!_x000D_@.À4×_x0002__x0014_¢@_x000C_7ä@VW@Ï8+@@øa_x0011_,N@_x0019__x0014__x0010_¨V}@5TK)¬@_x0004_ÄÆ6@Ú©JA}½@&lt;k4ã_x0008_@î_x0015_ô¢_x001E_w@8/Fý_x001F_@Þòæßx@þµì@_x0012__x0012_J÷â@¬Ë^4@*E ±Û©@_x0003_mZhN@_x0002__x0014_@"_x0007_âª®Ã@_x0001_:2Çeù@_x001F_Mé_x000F_¢@\41Z_x0001_@ð_x001F_"_x0006_@S`%I¶@_x0001__x0002_üìXL@ :âFv_@\D7ý{@L3øo¬@üÿ»@nÑëýï @Ô±ÈÃ@ëÒ+ @Ü_x0019_»ä_x001C__x0006_£@_x001E_¡îß¥e@"_x0002_õ_x0014_@pâ¸ü@q_x0005_¤÷_@%;^HêP@Ø08î_x001F_Á@Î -(~:@¹_x0003_'»@@è×|ÕW@òï_x0004__x000F_¹±@_x0012__x0003_uá$ú@_x0006_ÒßZÐD@V_x0013_w¨)@ä¯k_x000B_^@á­(Æðà@Á_x0006_øþC@Þª¾âK_x0014_ @ XD_x000C_¡@Åº7+_x001E_@Ê¿ëÛM|@È±FÎ?ë@ø1_x000F__x001E_5Þ@V¡Vv_x0001__x0003_io@xuàúòz@zN»éAÄ@_x001A_ ÔÇ`m@ü­|­Å_x000F_@2_x001D_;;tÕ@^Û`*T@¸Ñ_x0008_ÐqL@¢%*è¶g@2,Üqï@f7Þ_x001D__x001D_?@À¢äÓZ°@­Ôqt^_x000E_ @_x0012_·´¶_x0015_t@pOõ¢{:@ÿPü_x0019_l @29e¤â@Ý¿"ô_x0018_ @XèqJï@El|L5 @_x001A_WRÆ_x0016_@_x0015_Âu(á@_x0019_Ð¾°»@,K`Éæ@õNÒ¬ñ% @ú_x0015_TvK@Ö_x0019_ÎC~K@¤³,jì_@Ìú¦Dì@®1_x0019_J_x0018_«@²3È_x0002_æ_x0015_@:Êð_x001C_@_x0001__x0002_ï_x0006_lß_x0004_a@_x001A_)P?_x000B_Ä@¦_x001D_n@|vi*º@ð-ê=Ú®@×j0K_x0019__x0016_@2öóëæø@6fo,@áÞOÛ@¬Z_x000E_Êû=@_x001A_¼äw£@¬=÷=Ù@z_x0004__x0011_Xý`@Æ³[^md@÷_x000B_Ô_x000B_M¡@¯ß±¦a @º_x001B_aþá@°_x0007_&gt;_x001A_Ê@_x0001_Ä=K©@fÜ_x0014_`@KÃ`!lr@ä=HS$â@Æ+¼_x000F_7¶@-_x000C_Á_x001A_.@ä_x0015__x0017_Y_x000F_@ç¹Ö7×V @µïBÑ_x0011_@_x001C_öÚÒ@º«Wa_x0013_@L#ÛWÃc@òKñÉ @8ø_x000B_]_x0002__x0008_7Õ@_x0014_©E_x0006_ß@_x000E_¹£fT@ð2È_x000B_y¡@¶_x0005_s_x0001_@¨¸_x0019_¼ñ@oµÏÂ©_x0007_@Ú÷³òè@_x000C_`ï.þ@¢_x001A__x0016_dgR@@8DD9@&gt;þ_x000F_º_x0006_@m¿oÉ=i@øÙ´òG @Ì@ê¿_x000E_¡@b_x001C_0k@_x0002_ù_x0014_´¼¥ @µ_x0004_cñ]1@ì¦TmÞ_x0003_@K_x0007_8d_x0016_ @_x000E_È_x0005_*X­@Ä_x0013_UdV@¤Ãçð@.ò,EÀ_x001D_@_x0016__x000D_Pú_x0011_-@Ëà^_x0015_(_x000F_@úÝ%[W¡@_x0003_Bô¼è @:Ìã_x0017_¹1@F6S_x001B_P}@UÜ_x0003_£@¤Å?2[@_x0001__x0002_2¨Á\m @¯L&lt;vÇP@ÉÐ.X@[_x0015_U_x0007_:Ô@FNZs@_x0012_?_x0017__x001B_-_x0008_@«_x0002_~_x001C_3@túP_x0019__x0002_ì@à"ö½KW@pIoZ{@Ó_x001A_ù@R?§hò@°þ`ñÁ@-z`_x0011_pé@¡4j·£¡@¬À[¨®_x0012_@dÎ_x0016_.cß@º|G£9W@jí8Ýá@bT$_x0014_@_x0012_Î _x001C_]@P_x001A__x0014_$R@^¦Gg	Ë@ë_À²@_x0016_J*Ä¾@ÄgÙW&lt;@NÃÎÜu@Úc9[@U´rÿ @`  ,?@I%ZÖyô@ KÇÿ_x0001__x0003_¶@NØõ\@¸È7õå@_x0017_ì_x0011_þ@r«M«j@_x0003_YÞªq@¨HËxð@$$_x001A_%Ã@_x000C_ÔF{Ù@~¥Ê#ðZ@_x0012_xÃÞ@RNj]_x001C__x0006_¢@$ê_x0018_ï±6@_x0006__x000B_Ñ=qþ@_x001C_ù_x0003_Ø@I¤aÐQ@nEÊË_x0017_@v¿þ¼Ãx @jÖ_x001F_$,@Âù2_x0002_Ñ@_x0007_Ëø¹ÝH@_x0018_²	º¨¡@_x001A_¸0ï_x0003_ø@^.Ïâî_x0001_@B_x0013_I&gt;¹m@ªA¡Ò¦2@ØáòÛ`@¶ÚMå_x0016_k@¼î^2E@!û@@T8.Æ0ú@êW¢D²í@_x0001__x0004_vïÒ_x0018_Û@§0	Õã¡@6«:èk@Ð 5Í_x000F_H@l:O×$@y'ìá@_x0008__x0015_ýÔ;@ª	«ëió@¢²*_x001E_~ø@º*=yh@zðwÛ_x0014_@Ú_x000D_ÕrÂ@ltbC½E@¸_x0005_è}ß@ãÝ5, @j_x001C_R_x0010_I@|õ_x0018_7_x0016_^@þP° 3@²íÉ_x0003_ä@vÛÁ}'¼@ê_x000C_å_x0006_À@.D½q²ó@´Ò3|@Àk«Ã0´@_x001C_U¿óò@.d*@LMz@@`jÃÑeÒ@_x001E_øÍô@raÿwe_x0002_@Îî_x0007__x001F_/@B_Ý_x000E__x0003__x0005_zD@·«í_x001F_?@jJ%¹@»RZt@Xs`CÃ@ìÅ¡_x0008_Y}@k¶_x001F_v@ô_x000F_'qæ×@v_x0002_KÔ@HOª_x0019_t»@Å_x0005_õ#½@h_x0016_NZ_x0006_@Nþ_/¡¢@:q¿îZ@HÂ¼_x0004_ù¡@ÆP¶P@r°Ë&gt;@2·,_x001A_ËÅ@áEwÈ@$K%h@¬xðhºÖ@â$_x0013__\x@ª4ù×'@ÔG__x0018_ëÐ¡@2Ö2_x0007_¢@_x0001_¨_x0017_w,@j_x000F_c_x0012_)A@_x001A__x000C___x0003__x0012_¡@$_x0005_5Ì¸H@â*Oluª@võªM¨e@×k_x0010_¢@_x0001__x0003_:0"(Wñ@±Ýc_x000E_L¡@8½Å¾+¨@_x0010_`,íP@ôe`Þ3@x_x0010_2ÌPX@ø_x0017_«Í_x001C_@6Ø×nP&gt;@¦û_x000D_æ¨â@Ûï_x000C__x000C_Ô@&amp;ã_x0018_GØø@!inÅ÷Ø@_x000C_g1í±Á@öiJÕ_x0018_2@_x0011_¼!±@_x0002_õ.¦Æ@_x000D_,¤Ê¡@¬di_x000E_@B0Â_x0012_ @WÛF®ªk@_x0016_O¹_x000F_×±@ÚLB %P@(Â_x001F_4v@.âì%¨@£ÜóU*_x001D_@Ð±ûÂAÌ@Þ_x000B_lÔx×@ZÄ(h þ@Ä«8,7@ôQ³9@^~+"Øî@RahÙ_x0002__x0005_¿@)æ_x0015_rÍ@Ôò5_x0005_@i_x0005_S_x0002_5@H_x000F_ÐÃ¦ @_³_x000D_[t_x0013_@xí_x000C_¾d@òÝûn0Æ@dH_x0003_«$Ó@¼2®_x0004_ë@&lt;«²s_x0011__x0015_£@0­vîÖ_x0001_@îe,XsÄ@_x0010_Ê§Ì@¢uÔ´@ý!|©y=@hí#(R¡@_x0016_`ýÐü@_x0018_MåÝBn@É_x0019__x0001_uËå @L@ÿi½Î@r_x001A_(L@UÏîõô @_x0005_$»_x001B_@Ú_x000D_´"ÅS@Â°'@ìÇØ¾0@²@º*.à@_x0002_yp)@æäæ@_x0014_PyH@¶_x0016_lÚ÷«@_x0004__x0006_._x0007__x0005_dY@@ýþ¯¸	@°áe]È@\c§_x000D_S5@ð_x000F_»©Û@BcÈxå$@4©Àw¾ø@_x0012_Ûú¢_x001C_,@¶×Ñ&amp;«@¬ÙÉBY@Gqù6¡@øý_x0015_È·_x0019_@ZùÃ£_x000F_A@Î_x001C__x0002_Êz@ g0¶üI@øR»2î@L-ZÍ£@(:L¢é_x0013_@'EJÍ_x0016_ë@VÒSóM@_x001E_t_x001F_6Uæ@_x0019__x0001_Ø@°Ô_x000B_ ¼i@ðeõÀ¸@Ü'^ëwæ¡@"öµ²@@Ëè|5d³@#_x0004__x001A__x0015_&gt;p@º³D_x0008_v@xN)@æv_x0019__ÎÐ@Ò_x0003__x001D_\_x0001__x0003_V­@ÎwóF´]@B_x0001_òÁ*n@°Ç0àZ@v¦ñ±/º@_x0005_'&gt;eÝ@_x0007_¶¿"@_x0002_ÎqRE_x0002_@ÅDc_x0008_9@&lt;Ø&lt;f6@.¨¹$cá@:_x0019_íÑ	â@´?¿_x0006_³ê @³_x0017_³Ï¡@&gt;	ôëê@Ü«Â@^ê¹PV@DøN(ñ@PÀ&gt;ýO_x0019_@,l¡"nz@¦ÿÆ5øb @ÚÑ_x000E_v§@Ùû&gt;Q¤@ÖùZ-½¦@NÞø¬d"@_x0014_ÛÄÇEÒ@¸Ë_x0010__x001D_ny@ØþA_x0010_1@05¿¸®-@üá/_x0004_@n_x001A_ªâÌ@VXa^ÀA@_x0001__x0003_vîL¬ @raSÂ±_x0018_@ÄÑ_x001F__x000D__x001A_	@¦HXMXß@ÞØOnÂ@þæ_x0017_È1R@!eüì*¡@§Ñ+g@_x0017_h1zJ¥ @_x001C_V¡@G%²`®á@áï½T¡@_x001C_ÎÛÌÈÓ@y_x0014_²D,Î@¾o_x0010_4¨¹@À_x0003_'¦@£?_x001E_e0 @z¢_x001B_R@Î_x0002_8Ø_x001D_ê@ÖB_x0019_A¢Ø@(÷_x000B_	@^_x0004_ãÕ,@_x0006_nVpCD@æ_x0012__x000E_	»@dãZQ_x0010_£@*ûª~UÝ@ewgýï@ü,»¾S@LtÍOý@¸zñ{ÿJ @è_x0001_2Ô_x0014_Ù@21å8_x0006__x0007_É@å¯D·@J_x001F_X.L"@x_x0012_´%­/@\S¥g@´ÀkCã@æ_x0010_Ää%@YUª_x0001_\@ø~6Ó÷@¢l'º_x0008_i @_x0016__x0012__x0017_n)_x0005_@V¯TpC,@ëj``1ª¡@_x0004_&gt;÷Ç_x0002_0@þXÑm@VlþyÌ$@¸?_x0011__x0003_F_x000D_@­'Oyþ@_x0008_l[u;@ø_x0012__x0006_h¿@_x0008_-V&gt;_x0010_@Àeq¡~@P²_x0005_¼á_x0012_@ÖË_µÖ¿@²ã¾xi@B´êÊp@&lt;ûs"º@êJé@._x0004_²£@LÕ_x0016_ýZ@MQ_x0018_£ë@ê¼DL5Ì@_x0003__x000C_÷%¶_x001F_ @_x0018_¶,ù_x0007_ò@_x0010__-ë@h¨cÓ?@_x000C_öá¥ÈK@_x0002__x0004_nö@úêºDè@¼úó]=¡@ìùò«@_x0002_éõ¹·&gt;@iqK­@­_Ó©"^ @þöù#ùq@Êìq_x0002_É@¼_x0005__x001F__x001B_ød@&amp;¯_x000B_þs@°³sÔ_x0007_ï@_x000C_m_x0014_Òþ	@_x0006_ÎS-R@Ó_x0013_É!ø6@ê_x0001_5(J@Á_x0001_¥_x0006_#@ä­ÞÞ_x0016_@_x0014_èL.Ý_x0010_@ª{V°HÆ@_x001F_Å_x001F__x0008_@ÞSZ_x000F_â@ ëâË½@²w¦_x0019_?@|ë¯f{¹@49_x000D_1@ê£_x0002__x0005__x000E_? @ºÎª¹@Ê)9tÙ@5ìïD÷@åEcz@ N%	@.G uýd@¶ _x0006_p	s@«w[@skT¥@âø%9._x001B_@Y_x000C_ÙH¦4 @ å Æjn@P_x0012_OA~ª@¨#8Áé@î³J_x0015_¸É@ºì=Ï@XË xl¿@Û}#²@j_x0001__x0007_QÃ!@_x0008_o_x0006__x0017_@N]c%^@àE¢	Ø@&lt;3§ñz¢@¥j¬ß¢@â8Ê_x0011_6_x000D_@Í©Y'@&amp;]t­Q@_x0004_F³m@_x0014_Ô_x000B__x0019_¡Y¡@êÄÖ¦Ù§@¾{¹N_x0003_@_x0001__x0003_Ô&lt;¶0X@ü\ìú@Nb·ó_x001F_@_x0012_ hø9£@N_x0011_Õ\t@|Ð²Ð$@,ùé@Þ´)_x0019_k_x0002_@¾Eþyæ@Üîî³6³@[Mðq¹@Ä&lt;"â¢@V_x0011__x0015_Ai_x000C_@.èÙ_x001B_f_x0003_@Ø¿ëìBú@_x0008_R_x0011_=@Þk_x000F_ÑÄd@hC¿@Ú*SöPY@_x0018_ÂÁ_x0003_É@Æ2ì@¤H»@'P~)X @sÎAã@_x0010_Ã_x0003_§ÑÖ@¶| _x0004_Þ3@Ð^êU@@ükÝ\@$6lB}U@ Ó_x001A_Mo©@ðO:T®µ@6ãå_x0002__x0003_ãÄ@0~º@60_x0014__ù@õ_x000B_v_x000C_Ê@æµ'þ_x0001_á@_x001C_ÚÌM¦@_x001E_@©Üã@É¶I_x000D_­@Õ¥ ¡@Ä_x0016_&gt;ó)@_x0006_,ê@Lí3NA_x0012_@üjT;£@ÍÏJ,b¡@xóhå@øhÓl@&lt;QÌ­ë:@ÑºzK;Ý @D0Aj_x001B__x0001_@îÁôàð@jø?_x001C_y@£PW_x001E_Cl@_x0012_òmÍÐ@¶+£|2R@È°_x0004_ú}@ t2 @ÚÍã+è @Ú¾ÄA¡@À_x0011_ýô]@@¥_x001D_X_x000B_F@Ø_x0007_®)ð@Æ¤,k@_x0001__x0003_¹WPÆ"z @¢vr[&gt;@yÂù´@5míR`_x0006_@îC§_x0019_yK@F¾îx@VW_x001A_»e@Z'7f9b@ü[Ö¶½«@Þ_x0010_I0@§Á¢Þ@Þ|Þ®O@ø?Þ2_ù@Oû£é@.ðWÐX_x000B_ @´x±i_x0005_-@_x000C_Ð­,¯*@8]MG+Í@¬²­_ @ê_mð'@¿­?k=¢@Â}¨+@_x0018_ëB¡@´ó?C¸Ñ@bÊì¤Ö@\xÿ$@Îyâ_x001A_½_x0005_@ _ý_x000E_E@_x0006_&amp;_x0002__x000E_¡@!_x0013_lk$À @Òg?G¯@_x000E_Ñî_x0001__x0003_Ç}@)_x001C_êÂè@Dâ)ø@jsb¡¡@Â×&lt;Ú~@_x000E_£Á¢¬Ä@_x001E_&lt;ÙÍÙ_x0008_@~gÌ_x001C_å©@_x0014__x0006_¹9_x001A_õ@&amp;ë®l÷@Ê¶_x001A_ðjJ@3i@pC @À_x000C_ø3|@7f/ßF@:¼'Jeê@;¹" 6 @¸[_x000D_TÃ@lC_x000B__x0017_Øê@ÎåÌ¥_x0017_t@ÔØÕÁ_x001D_¢@_x001A_(ýS~ý@îÛt_x000B_@Ö@_x0002_KB=+d@d¨9^pÌ@¤ÃYDÂ@âÉ½bË@rß^ÅD@ÚÈaÌ_x0008_@ò_x000E_^ã)Z@_x000C_ZÞ?/Ø@å¥ÚuË@bòwËòz@_x0005__x0006_,`7ý§@´TÝÂä@pAjÆÌZ@_x0012_R%_x0001_Q@^ÖêÃ_x0019_@ø­ÄÄÒö¡@º¾åiÊx@T2tõ@_x0014_è¥õ_x0010_¼@ª_x0010_KHé_x0016_@@lâS^Z@íð_x0012_y5@(Ü_x0018_½a@_x0008_BGÐ4	@ÑLrû@øÚ1DV´@Q_x0013_«æ @_x0004_áòÓ@$npZ¹#@PfmÃ"@lé&amp;[*@¶_x0017_ÉaÆÝ@*E'!¬7@x6_x0007_hG@fGß®_x0017_O@þ³¹Í@_x0002__x0003__x000D_¢ü@Zç_x0017_VÛ_x0005_@$îoóÜ@Ëùg­ÃØ@hV¦_x001D_/^@;å£ÿ_x0002__x0004_j:@Ðî²_x001D_B@Ê_x0001_1_x001A_Ð@î½h_x001D_Ô_x0005_@¬_x001B_ð_x0002__x0002_4@bé,Fô@:°_x001C_^_x000E_S@L[«w×S @1_x000F_sh_x0019_  @_x001C_LE¿D¡@¸yÝ¶G@Þ~_x0003_Ì_x0007_@ºÈ§_x000F_W@?n\æf@´ª_x0013_Â_x0013_@Oú¡@_x0008_d]_x0017_ç@Ü_x0015__x0015_ _x000B_w@_x0014_9 _x0010_´h@_x0001_æ0/@&amp;Þé9T@ße¨_x0004_@Ï½_x0013_Zïé@4ë@D¬@|?ÃÒ¶ü@B®´!H_x0015_@_x001C_ácíP¢@1µh@Kà_x000F_^j_x0004_ @bàqB@¼ Âõµ@¤_x001A_JÁß@_x0002__x0004_^"ÒË@özM³y@&gt;§\m´@_x0003_ICø&gt;_x0005_ @òG+½_x0015_@Lxsü¥_x001C_@tFAKß_x000E_@R_x0014_Ü.ÚS@_x000E_0ÿÆ. @I­'C@ú¢Ý_x0019_çK@Ej#å:@Å^_x000F_þ@AK³f/m@_x0004_ÏxwYl@_x001E_Xu¹_x0001_¥@4_x0017_·ç@42_x001D_Fx½@U­ÅC_x0016_6@8"[qj_x0017_@ò_x0003_ï"_x0018_@þù±U³@PPTYP@^	Ðü_x000E_@­Hpud(@Þ_x0012__x000D__x001F_^9@À_x0004__x0017_«Èÿ@8FmVø@à:Èh@îS²04_x000D_@@ÎÖi_x001D_@_x0018_ÿ9Þ_x0002__x0003_G+@G_x0017_ü®W@úkÝY=ç@â_x000E_æH_x0003_z@FÑz_x0002_@"}Y"Ö@\«Câ@_x001C_´9ñr@N&amp;Þ@@|~å®)+@`K_x0002_ÍK@&gt;_x0013_"_x0001_@Ú7O_x0017_.;@Î}³D&amp;§@_x0018__x0006_³`{ @ØÚCêAp@j¯þ|,@ÏÒz\@_x0010_&gt;Âû_x000B_Ø@¶égQN¢@ü§Ü-¢ç@Ü_u©1:@0_x001A_Lq0@&lt;È¥pÏ'@Æ@Øb©Í@ö®ëé!Ö@(éc1´@X!to_x000D_@Øï°©9È@Pò_x0014_H­@Ä\_x0005_§&gt;@dÏh_x0019_þ@_x0001__x0002_¨O«_x000D_J@bÙÒYÍ@F_x0011_íCK @Í8_x0006_þ@~ÿTF_x001E__x001D_@v5ß×Z	@_x001B__x001A_Odb @(èïª^@,ö_x0017_¸Î@_|É!@.B!Eê@»¬W^Ìõ¡@~_x000F_E8$Ä@Tât_x001D__x0011_@~¾µÓb@4cxè_x000D_^@þÓ/®_x0019_@_x000B_Ê¥_x0011_r@Ð¨è`Aa@UË¿ö@_x0014_´äk&lt;Þ@2&lt;_x0017_@íVW¬±Þ@0júÿÙ@,îý_x0007_!À@\Å'¡Â¹@=ßÃ§°ß@¶?X_x000B_¢@ âEø`U@Êhw¶GÂ@4ó&amp;WKW@"8_x0004__x0003__x0005_+@Ù¿3*_x000D_¡@?Ñ²_x0010_S¡@Lc· @NIÌË@¨yºq_x0001_} @÷Ë_x0007_Ì¶@_x0019_´Å&amp;X_x001A_@dÿÌ)@È9;_x001D_m@&amp;Â¨añó@@«òÛ¶Á@è¿ñúÀ@¶ÚÊ«_x0013_@à6ÀC@\{õð, @_x0016_'©	_x0006_@_x001D_§ÿapq¡@AÎ2®°@ð_x0001_	ý¹_x0002_@_x000E_ê_x0004_¦à @_x0005_8NJy@l_x0003__x001D_ïU@BÉ÷ö@_x0008_0d1Q@Ê&gt;¦5¹¶¡@¸_x0012_ê!Ãu@ÖëÈzYà@EJ9T¢@^.m[à@þ)75íi@4_x0011_¾_x0005_@_x0002__x0004_Lö¬vÀ@_x0018_¤;©å@ä¿¢¥H@-ÑM­ÿ¦@¦¼@0òQê@èRd_x001A_òë@&lt;BÎ_x0008_¶+@_x0006_¼XÏ@*@&amp;ò_x0018_¡O @nìüât4@Ö_x0001_º_x0008_Ý@&lt;/|?@§O&gt;_x0008__x0017_@wMÇÆ2S@ÒW{×M_@âî6S8¾@bòÃ{dÇ@_x001E_ë9ÂÛ~@ä_x0005_xez@{@_x000D_º@íSU^Í_x0006_ @âàh_x0003_§9@ê_x0018_?vev@~_x0005_+a_x0001_ @rÚ XB¬@VÌ×Hå&lt;@JtÞ.q@$E6@*_x0015_Ñìx@~°Ý`_x0001__x0003_¬_x000F_@(]bÒw@ØalW{:@0Z_x000D_`@_x001C_¬x_x0013_)á@_x0018_ÐKä@XZÉÈ[¶@p_x001D_!q!¼@b³£Ù_x0015_³@Uô&lt;_x000B_Ç@Yí¶ð@Ý0èüß@RëÆÂ(@hùmèBÊ@nðX,®@Ovñ^å@RãH&lt;ç_x0014_@&amp;¬]ÇÐ@­Í_x000B_«_x0003_@¢+_x000F__°1@)âzÞ_x0013_v¢@î_x0003_Pw·&amp;@¾gà÷@£x_x000C_F_x000B_@mðÕ¸@vq¿@tBR3Ý@öú_x000F_ô@Z_x0010_Z_x0001_@Â¹ñqX.@È1Gå_x0002_F@2¼,ÒZ·@_x0001__x0005_¶^._x0007_û @À_x000B__x0016_Í©@|u÷_x0008_{P@¨­Ù%É?@øJîq@ÔËd_x0011_4³@Ì_x000E_l'@¦r_x0019_¦_x0013_@¼_x0013_Í¹X_x0007_@U½;&gt;_x0003_@_x0004__x0002_s§_x000B_§@ÔÂK\_x0019_@@nâ¤h@Ö(r@c@Ìýíé_x001F__x0010_@³QW@&lt;_x0005_@	^wl@_x0002_ØEOÜ@Pò#D`õ@_x0016_tÉî)=@_x000C_ZpA@J_x001A_¢&amp;K_x0008_ @]ÕIv_x0016_Þ @çr^È@Úf_µE@£Pm¾ @_x001B_Á&lt;çª'@^ð¿`¢@|6 ½O@]ÈÒéÝ&lt;@4cò°V@ÜÅk¾_x0001__x0003__x0008_ @èaËÑL@_x0008_x_x0002__x0016_.L@Â×:i$@_x0012_«øñ@Èhy©ÆÅ @ÖÒAÝ°@:]üÝûó@µÇ&lt;Õï@4òH-*@ÚÎç¬@ØªRÕU@ÇDeÖµ@â_x0008_&amp;_x0001__x000F__x000E_@nanRj@h÷¨®@¨_x001A__x0014_kÜ_x0019_@Æ}Üa_x000C_Õ@8_x0017_x@2ðx^A@F_x001F_oIø@|Áñzr@@è_x0014_|m0@d=ñÙ@,_x001B__x001E_möý@#W&lt;.@,¦û1½û@Ø°¤Þ7@ëD:K2ç¢@jÎ¸jê@F.´:mw@Â-?'E	@_x0002__x0003_ü)û=³@õ+à*@ñu«:@U_x0005_Ë _x0002_@Þ$SeN@&gt;_x000D_ÓÜª@d_x000D_P[F_x001E_@xíà«R]@IÚZ²ª@¥ÙË®Ñ@ÂÒj?E+@H9_x001C_	_x0008_¡@îï÷ÚE@¥_x0011_ª_x001C_fv@Ð_x0018_¢ñ@`_x0006_&gt;9å@jj_x0010_H_x0012_@º_x001E_ì_x0001__x001A_k@ò _x001A_ñ£@Ô_ÃÁ;L@ÒÄÀº@V¸V_x0004_½·@¦^_x0006__x0010_Î_x001F_@ÍHÍ¿_ï¡@Ì3#°¼ñ@|¸¨_x000B_@²ÌåE¤@0T¿w0@_x0017_}¨Ã&amp;$@°_x0006_3_x0002_ø @Uè½&lt;_x000C_¢@®ôâ÷_x0002__x0003_Ê@_x0011_èùØº@ÂØ«_x0001_0¿@®HjØñé@Ô_x0014_R@@zkI49_x0018_@Ò.XT_x0016_e@t&gt;_x0019_n_x001E_@B·ùRàf@_x0018_]¶vª_x0019_@4ªRH&lt;_x001C_@0»ñR_x000F_@.\HÁJ¿@Z¹_x0016_i¿@lÐRI*_x001A_¢@|ÄÏêªi@MkXÃ_x0008_@Ø°9½°@ r{i_x001F__x0017_@,a_x000C_Ëðô@àEEàÖ@ô_x000E_Ï'É2@à}ø»Ú@R­kdÃ@Tjï@Ë_x0010_ @_x001A_½$ë'©@_x0015_e_x0019_5@L_x0002_)gÔC@*ºº_x0013_D@Lbëmñ¡@_x0004_.5á\@_x001C__x0005_¾_x0014_p%@_x0001__x0002_:a­Ç;p@¦ÃÜÈk@ýÂùu.@Í´gMô_x0010_@Aö_x000D_oæ¡@ÜcÓsGD@Ú»u8²þ@tO1°ü@@ý_x001B_m_x001A_B@øûk_x0001_À@8é¿	à_x0003_@ðàûLï@ÀQx_x001C_`@Êõ*	Z@W_x0016_ÙË]@V@zõ_x0010_@¡q_x0004__x0019_®â@´û:3_x0008_¡@ù*P_x0011_Ã_x0013_ @Ð&amp;!zµ@*'~@èVî~ù)@9_x0011_.l!_x001C_@X?Ø¢ä@"_x000D_ ?k¸@_x001C__x0002__x0015_úc@H&lt;Tsõ@Á±&amp;¥_x000C__x0018_¡@_x0014_f@]K7@8BÎ?ÏÁ@ÆÔ½rò¢@ªêÚü_x0002__x0003_²­@_x0017_{'ãW@ÜIÞk£z@²3õ_x001B_Öá@zÿ_x000E__%j@¨I8 ßÙ@Lâ#n@D·¨±Â^ @b^4@&gt;?p½_x0005_@_x0008_ÈÌÕÈS@$ÒÓ²½t@ÜñnS@_x000E_ä%¡@¼þúÂ³@*SØ_x001F_§5@ _x0008_úu~5@²à½èQ_x0001_@ÊlÌ_x0014_L÷@_x001A__x0015__x001F_âvÑ@63Eª_x000C_5@BæhR@®¹Õ.½@&amp;³{_x0011_öæ@Ï&lt;4M@¿¡@_x0007_Pg½]õ@£°u_x0004_Öf@Þáè¾@_x001C_ó+ù¾¢@ _x000C_£»M7@4_x0017_¤_x000B_Á@?ãéj­¡@_x0001__x0002_¨¶$í_x0002_·@:P_x001E__x0008__x000B_î@ðÉS¿÷Æ@f¼þfÒw@è_x0006_®¸+K¢@|æÅ_x0003_á@&gt;ø_x0002__x001C_bÓ@ cú¡_x001D_g@&amp;Ï§âåí@ÄÍc+&gt;@d_x0007_Ç_x000F_Y@Ç¾´Nu@ì&lt;&lt;Ã\@xú¦×ÿ@Zbu	Íý@AñèÆð_x0001_¡@È_x0012_¾D«Ë@¢©õ_x001B_Ã_x001A_@¡ÿ_x001A_ãZ³@FÕstFé@·ß_x0014_j¢@)	#4Î@Û¢!Ç_@hr¿ö&lt;|@A_x001B_·ø@m^æ@æä"½iy@pT_x001E_´pä@J}"Ç£ý@â9¼E!î@¤0°n_x000D__x0010_@nÔwG_x0001__x0003_¹G@_x001E_¾eÏs@6&amp;|ä@¬{Ag[\@z_x000F_å_A*@À_x001C_¤.Ô@Ü	Å$s@@yßè@bõ_x001B_qu@ªPØ@ÒÁI}@Ue@nB@ó´fè½N @¶ù Kg@_x0008_¤H^­ý@¢Q§,´@h_x001D_°o;y@_x0012_ÝîVÅ@Ú4_x0006_ü_x0016_ç@_$ìôÌK@w}·#L@Z¯h9Ñ@"@_x0016__x0002_C@*Ç&amp;ûöî@_x0016__x000C_e_x0004_ªy@ =¨=_x0017_I@_x0008_Úç_x0008_qÁ@õ8_x0019_TÛ @¸_x0014_7_x001E_¢Ú@H_x0011_ÚìA@VÇ_x0007_ç|@(e©_x0011__x000D_g@_x0002__x0004_´çÌ¬@+_x0013_Z¾# @£_x000F_Öü+@48Òg@_x001C_9«Iø_x0017_@´bX»G@4ÿO²nl@dHþ_x000E_$D@ÀU_x000C_î@¨_x000C_¤N&amp;H@ÂpÐH@¶Ì$2qô@F§_x000B_E{ç@§_x001C_é?|Â@_x0006__x0001_Zùà@åÿÊ@_x0016_|xu3]@_x000B_W@Z­ÿ Ä@¿ÌÏc_x0003__x0014_@J_x0004_K[-@2&gt;Q¯ê@¬®_x000C_oË@²õè0Í@.i¸và@_x0011__x001B_±c9 @Ò¨KÃJB@×¯æ_x0003__x000F_@PVR2ò@6L´R_x001F_@T_x000C_û_x0004_Ô@_x0016_Æ&lt;_x0001__x0006_q&lt;@¼7ñú6@ÔÕ_x000F_^yú @´¤%µp«¡@Æ_x0010_Ïä_x0015_@ELí_x001A_@S6Ö~«Í@®Ro_x001B_t@¤ào¢_x001F_&amp;@ êD°O_x0002_@q_x0005_wö_x0016_ @Æ°-õ_x0011_7@ª,Êv@XÈCÐØû¢@_x0012_®Z¼|À@²ñW @_x0004__x0014__x001D_0Ó@2úe@D¦Ðf,Ë@ëÙYø%| @ æ@¾_·/@l¹{_x0017_Ö®@Ìú_x0017_1ÜÂ@À&gt;@_x001E_7¹e'ß@_x0006_St]Ö@Ô·=y@ÆýÉä_x0003_@ÎU_x0003_&lt;@úèfü%@o:noO @</t>
  </si>
  <si>
    <t>0cf9a1f23a659a71977a3f92e93ac5c9_x0003__x0005_^_x0016__x000D_uT@Jâ-åÚ@ÖVð©;c@ìQß_x0002_ò«@n_x0011__x0013_ÍË³@tÃ _x000E_7@&lt;®AÝË@2¥_x0017__x001B__x000B__x0017_@¤ áÇ2 @X¢_x0006_å}p@_x0015_L!Òé¡@_x0005_hCG]@À-ó_x0001_aß@ÈqZÐÃÐ@~_x000D_ë@_x0013_j¦ÄH1¡@&gt;j,K@_x0008_ÝpßD @_x0014__x0010_J®ß@âD½ÊFð@¡ûòh_x0005_@ºêµ]ë@_x001F_/'{:-@~îQ	£Î@^v_x0005__x0012_Ç@º`!ï@_x0002_#§_x0011_&gt;@_x0004__x0001_ºøÁ_x0010_@àÿjÑýÎ@ÖºM_x000B_Ð@2Üi;ßK@÷ÐÝ_x0001__x0005_	¨ @FºÔt@éÇ_x001C_}á @ã»@Á @Z^3ÃÉF@ _x0001__x001F_d÷Æ@¸}ÌÃ_x000C_@èÿ_x0005_rà@¼¥=9@3È ý_x0005_Z@­X_x0004_µi@F¸%¬AQ@b_x001A_´÷pó@z_x001B__x001E_Ø+@xÔ´ @_x0014_Í*m$1@áaÖá«m@_x000F__x0016_CQ¸®@5Y_x0007_b_x000F_+@ç&lt;Cý@Î;÷ôã@vÜ_x000C__x0003_ç@³¼$Ò_x0011_@^¿	Zê@¨}_x0008_5D_x001F_@_x0002_Ï¸¯ @b»&lt;aFC¡@ÈèÜÉ_x0013_U@ê,A0_x0008__x0010_ @_x0008_5Ú¶z=@~_x0006_Ë@rû® 3@_x0001__x0002_«1z_x0004_«@/y³h(@ìÙ_x0010_#Ô¡@4~_x0012_+ü¦@¤,_x0013_î@Ò'¨læ@_x0008_&gt;Ø_x0010_$ë@;©Ä6@2gCO&gt;C@ÈyÂÞ×¢@~5_x0011_FO_x0011_@ð¦Ýa¾@¢Û«É@ÕëÜôa@ç'å¹¨@¼ õÀ_x0012_ð@_x0014_NÔ$Õ_x001E_@¸#þP£@Ä¥w@K\|_x0014_s@`¤!)N@1Ù²Y¥¡@_x0014_°Ä$M@Ms~¡l@ 	Ôôe@j_x001E_@ãr~@`/zh_x0012_f@¶'_x0013_»BÉ@_x0010_"9_x0004__x001D_@sP`@_x0006_äáøÎl@Á_x0018_9_x0001__x0004_º¸ @ìÎ_x0010_.&amp;_x0010_@út_x0017_£¬@äwîÌ-_x000C_@_x0004__x001B_Ô¥Ó@"Å_x0010_v;@Ê"·_x0019_@§2à=jç@_x001E_´7¼í¥@Ä²] K©@&lt;Ø_x0015_øø8@æàì^@Î{S 1@X*_x000F_ãb@2	cô-@bPKò@zï.ñw@½aö _x0002_ @åï¢@¡@2£oî_x0004_@®úa~;@ò_x001B_ß_x0013_kx@âÌè=û@í_x0019_©$*v@Àåx÷¸q@HÞdö¡@#_x0017_ubw@§ÕË#ë¡@#_x0012__x0003_"b@T3eþ1@¶æÍ.ÃÈ @N±{_x0005_µ×@_x0003__x0007__x0006_U¤u¬@2Í$$ZT@0_x001B_FA*@ÊfQM @_x0004__x000D_¾UÅ_x000F_@P78²'¸@ÙmÿWBæ¢@ßf _x0001_@ú?e.@ð¸ Í~_x0004_@_x001C_ñÅÜx%@ûÇÕ°_x0014_@îÛ@M±@H_x0014_=#4@&lt;º_D1I@"ñ=º¦µ@r¥Î`_x0014_f@_x0012_µúüÚ@/|P{6Õ@x|RW@ØC@î§Ã@¹È¥m!_x0015_@z_x000F_W_x0002_l¥¢@Î_x0005_m§¥ß@_x0010_J«FB@4_x000D_\I@Bãøû_x001C_@_x000E_2÷_x0013__x0008_@`¸µ¦ó¸ @x)ÿÉ®. @Ò)SÑ@QÅ&gt;_x0002_	¼ÿ@Ü=}_x0003_n@¼9Âxïi@¢ÜFHÉ@_x000E_Sº__x0008__x001F_@ü_x0018_#Kü@®®ßó_x000D_@_x000F_Þë¢Òl @Âò±b_x000B_ù@_x0015__x0018_5_x0015__x0003_	@x_x001C_°e~t@¯5_"g4 @¸êÚÓ	@b_x0006_2@ö_x0006_8_x0012_ÇO@,eÈ$	°@ØÓ	/£@2µû_x0002_Úü@D)_x0006_Ã@V½&amp;5ý@(Á-:¾k@ðMX¤Ã@Ø_x0007_·7­¶@Ñ&gt;¥_x0005__x0011_ @&lt;_x0001_ E2@¨u&lt;5@LâÈ@:_x001E_*³_x0004_@²'_x0011__x0003_´@ðRhÏ2O@&gt;Õ"0¡@ý!ÜÓ¡@_x0005__x0006_ï_x0001__x0014_ÐI@äù&lt;èZ_x001E_@%®·û@àM3fÚ¯@'%NþÛÃ@_x0007_¼_x0004_Ù@_x0012_vn#¯?@Zp EÔÆ@/ÿ_x001C_Ã  @_x000B_h±ÞHJ @{§v`i@¾=_x000E_@ @ÙêS2@l Ê£:@_x001F_Ô¨@&amp;x_x001B_*n@ZjþÊ©_x0007_@4ÀÈ¿õÜ@_x0002__x0018_ÍAÐ@z_x0002_Äô@r^ë·J@êÞ÷e_x001F_p@ðj,$@nâ;+d@/O0}Á_x0005_¢@,Á µ_x0014__x0003_@d_x0017_Dc}@_x001F_éíp@Ð³çü!@¸_x0010_ìn$@¨ÅV)°U@ª×uâ_x0002__x0003__x001F__x0018_@e+ée_x0019_@_x0012__x0002_è¤	@Å_x0015_S_x001B_@"©_x0018_8_x0013_±@_x0006_¥_x0003_z@¯	 _x0014_'@'Ñýd@&lt;\_x001A__x0011__x0008_C@_x0010_Ë&amp;^_x000D_ @ÕY_`_x0001_¡@à¤c_x000D__x0006_@zü_x000E_þ_x0001__x0019_@wôí_x0001_@_x000D_é?'n7@_x001F_³í"H¢@°«_x000D_¯ïÑ@\¹ÿ Á@ÞZ}3@OAþT_x0016_@_x0017__x001F_`j}@JX_x0004_Î_x001E__@ºi&lt;²@sþÌÆE @Õ/_x0004_ðû@SAí³I@ þÇ¥v_x001A_@û¶8CE¢@|¬·$Æp@¡Ñ_x000C_[ªç @äí@÷Ì @_x0004_ø1À0_x0001_@_x0001__x0008__x001B_S!ú½Å¢@À_x0005_ò_x0007_@ÎÉ_x0010_LC@Î¸,· @ÞÛMPwK@¸`¹6&amp;@È_x0004_:e·Õ@ôi%úÛ&lt;@nözKÉ@ü&amp;¤V_x0011_¦@_x0006_×D_x0004_´@ðÓ7)µ@¨¥_x000B_AT@&gt;ÄlyÖd@ø'¡ÅÖ¤@ØQ¦wß`@_x0002_²µQ*@ã&amp;ò_x0001_@Ø@b¸ÄuD(@ y ¦l	@:¼_x0019__Ìâ@EØYü_x000C_ì@Þ¯ÄÛ_x0003_8@Ñàè¬l_x0010_@K	p)¼@H³kk|_x000F_@)Q´_x0006_8¾@.â_x0002_X@p_x000B_Ý	í@ßxf_x000C_õ @(é&gt;_x0019__x0007_¡@ptë_x0001__x0002_G­@}h_x0015_&gt;¡@0^¯Sé@aöSË_x0004_@xpÒßÊ«@¶Y°^]¨@xæ)\_x001E_»@Fù_x0010_°VÊ@~îü-æw@_x001C_K-ð_x0005_Ù@P»_x0003_6°@ºnrÂRí@:_x000B__x0019__x0014_ß @«^»¾_x0002_%¡@$¾¿/+@_x001E_KíÒ @~l(Ú_x0001_¡@ÂÀ_x001C_@v"Q·|@¾¾9~ @+cOMe_x0019_¡@HjiR*@_x0018_íMC_x0001_Á@vF:bq@¢úí1éÊ¢@¨LëÒ+è@xÁÀ&amp;´2@¢f_x0001_éº@¨_x0019_gØ_x0010__x0003_@´ÇXý^P@î/*b3C@0}B@_x0001__x0003_rgÅ,'@ª×vÿ_x0012_@_x0002__x001C_B@_x001B_×jû_x000E_ @&amp;{­FÁ¢@Ê_x001A_*_x0005_*@²¹_x000E_¾p@Â]Èæ½@J"1ZÐÝ@Â;©Ew@xL2':y@¤_x001A_`K@ô(6tHÅ@ô]ÕH_x0004__x000B_@¥1ï¢Ê@2¹_x001E_J¶¯¡@FÏZß]@,S»a®§@#µsØ@_x000B_¯Z=_x000C_@ã_x0015_èQ@_x001A_Å²¸@Tª©Z_x0007__x001E_@Øv8¢äw@_x0006_¡qLÁ_x0013_@_x0018__x000B__x0001__x001B_úy@_x0003_	t*ô_x0010_@_x0001_¡&amp;0­@´ÈÅ_x0004_dü@þ´_x001D_/_x001D_@Jhè_x0014_,_x001F_@Ö ø_x0003__x0004_&amp;+@Ôó© @*CðBÜ@wÿL[Üì@ät~-*(@à_x0017_Y,%s@_x0014_Ö4¿_x0015_µ@8_x0016_rXZS@úa_x001E_ùÜÁ@_x0017_:_x0017_	_x0011_É@« _x001C_x_x0011_¶@Z\Ç@Iö@¢ 8`Ã@4eÇ_x0001_ÚI@+oÄ_x0004_@~Þ÷hFø@òVÔk@&lt;o¸í×l@Bûº_x001E_4Ç@&amp;áHiA@îöO_x0008_@8¬?Þ¾_x0005_@@Äþ0±¡@æ¸~C_x001D__x001B_@2íQ¸_x001E_ @Gg)bVd@P­ìÞö @ {úK@Rñ_x0002_	@ò÷_x0014_b÷	@Xlq«g@ßzÝO_x0001_¬ @_x0001__x0003_'¼\_x001B_É"@b@*rCT=@L_x0007__x0006_÷î@\²+ª­@¦z_x0010__x000B_gÑ@Þ¾ûy®ã@LÿÐËW@[Õø_x0003_k@2¨¼ùf@_x0016_úôeY@_x0006_[1 @üç_x0008_¨_x001B__x0016_@ý4_x0018_G$@²[Tûa@Õùâ@_x0003_W_x0014_,9N@$ò´7_x0002_ý@8í¶f@_x000C__x0006_Ñ_x0013_@±l÷©Û_x000D_@TA¢`_x0014__x0010_@ =À?þ@4ËnÒ2_x000E_@ì&gt;½_x0007_÷z @_x0014_aV â	@iØ¶_x0003_× @×K_x0013_-_x0016_¢@ÐÔªXüA@_x001D_&gt;Æ=gË@!ÕïàB@_x0006_b¡_x0002__x0004_ê@tÜ)·®Õ@ÆÜ¢ÅYü@°.»_x0004__x0003_B@pSzÏî:@Ï×ùÓ_x0018_¢@_x0016_Â«ø'_x001C_@XÐ/)@¿6ÇOÛº@ü½E_x0003_¹]@¦_x0011_Ã_x0015_Á@_x0001_ûP¹MD@Ëfú×&gt;Û@ðL¾'Q @l:_x0010__x001C_\@HÒ_x000F_uG@Øqèº¯@Q_x0017__x0019_! I@ðiú ì@xîÄææÀ@&amp;v®ï®@_x000C_¯9÷ÈÓ @&gt;¸\±ýw@xp_x0003_ã{+@OãZµ§Q@ùíïÉ@hbqc_ @òaªùDR@üB_x001E_¤@W_x0004__x0016_2@x=-!ôó@y_x0005_úqnÙ@_x0003__x0005_HÌø¤Ò@´} M_x0002_@v_x0016_UGº~ @ì_x0007_[Ç}@Wm¥¹«_@hTæ×á@¢ßõsf@_x000C_jÁ©ø&gt;@þÎOkÀÓ@FñwÄëÃ@H_x001E_í_]©@LY_x001A_@^_x000D_D=]Ú @_x0018_TD_x0001_ ³@º¥4ïö@z·	_x0001_å@î(éya[@DÖ¾9@_x0003_´á«@ÚvÖw-ñ@fðáõ_x0006_!@T7tU¥ò@vaóX@í`ä_x001C_,@{Æ?A@9@_x0004_ê]Ñ3û@Âê-=vÒ @ÔðRßè@"&gt;´µ$@pÊå=ò@nô_x0007_ß¥@ªÅé_x0001__x0002_¨%@Ù9_x0003_m»j@_x001B_8_x0007_ï$@jé«_x0002_EV@w±CL( @¨=_x001D_æ_x0007_@_x0014_¡Þ;Ø@ ÷!@±^@T¦_x0005_@ @³êm\&amp;Ç¡@_x0014_S1ÂAñ@\Ñ_x001D_Xù@ý¬ôÖ_x0004_Q@_x0010_8DÍ^2@ë²´åç= @Z¬ÃB_x0006_@8yrPG@_x0008_:¿l_x0011_­@_x000D__x000F_&gt;Ê_x0004_@hTF{gg@ÌùÏ@Ìé2"#@Öµ~bÉ_x0006_@_x001A_©Ý_x0019_È¤@_x0014_%&lt;Ðk@F¢ê_x0005_K@_x0001_ ­óÔ¼@"²Z*m\@Ãé2þ` @G=8¹@b£S _x000C_@¬Ã_x0006_ñO_x001F_@_x0004__x0005_ð¸_x001D_ýï@~¼æ-_x000F_Ï@üôí½@8±¿j¼@fô2ú².@Ü~6§æ@V¹JT@Xæxo@dÖãö_x0001_@&amp;+_x001B__x001C_@²i_x001B_ö!f@ÜüÜ«¼@{ñsÈdø@*1Yü²@`Zñ¿@`»_x0014_}¹@"3~_x0010_@Âõ_x000E_OR_x000F_@2_x0003__x0012_^@~§Ê+&gt;Û@v_x0016__x0019_÷78@ÊOÏ\9_x0012_@µE/^£¡@`ã_x000F_@2åêäî@ÌOUfúþ@´üw¼þ @&gt;ÑU^ré@_x0001_ 3UNd¢@ÒÐÀzo*@2i_x0017_*5@·_x0002_ÿ_x0001__x0003_;­@êñ_x000B_%Ì#@¿E_x0008_¬_x001D_¡@ð§m¨ @f0xgê@Í C)ká@z¿_x0006__x001A__x0005_/@1×_x000E_¬Ix @_x0013_4Ö¡@;Í4âc0@_x0016_aã¢½l@_x0004_IÓxP@;Ú²}@D_x000D_Æ½ÐG@_x0012_¯ÆOÇ@áÜÇØÎ@k¨-ÉÙó@ô_x000F_Â_x001E_#@_x0017_Jü_x001B_w&amp;@_x0002_iKÇ!@dv1PÖE¢@Xï_x0007__x000C_¬@êN!Ú@ð_x0008_sv8¢@Sý_x001F_°'¡@|_x0005_ýê'¢@p_x001F_ã	Cs@F©Ð$÷¢@Þ!îS_x0016_D@êît]ôh@$JY_@¼BÂµ_x001B_5@_x0001__x0004_DÅ_x000B_«æ$@_x000D_4"W_x001E_ò@¶/Ë"Øs@1Ëö¾@¡@Ø$ûÀª@ ³ás_x0014_x@ÌÁ,­5@ÙOï¿@õéü´²@qµµ=}@¨_x0018_R¤Á@Ä_x0011_¶±#z¡@_x001F__x001F_^@¬¾çRsá@Öh .û@.êl½ï@_x0003_;_]v@µ³$°Ã´@}\,'ý@$ã²ú_x0013_@ÂX'MUb@àÆ«r(Û@¤2ÅÄE(@Ü×Xa!@(jf:_x000E_@zÔ»_x000E_£@XZó}õ@¢èquÛ_@è"JóV@_x0002_m_x001B_yZ@v*ù/Ò9@Ø9Ñ_x0003__x0006_qi@ýÞæ_x0004_@ÎCd62@Àáø_x0003_1@zÜßº&gt;¡@Ü_x001B_¼_x001F_¸@9x*_x001F_ ¡@oe!h@Eë×º§@ðzÈ_x0002_ÅÂ@_x000C_ñ¥_x000D_@Rq_x0005_æµe@´ä_x0006_%Èè@®_x000B_õ_x0001__x0010__x0001_@ÝýÝÈº@`M»Ån²@Ús:=G@vî_x0013_@^ø{_x001B_b_x000D_@°N"e!@n·Àa@ø°ô¼3@ÔxS«å@Fá'ø÷@NíðZ_x0015_£@ì&lt;Fón[@Þ_x0006_dé@8¦cÐêE@_x0011_çäðÇ@_x000F_ó»È¼@üßbü_x0005_¡@bºòfU_x0005_@_x0001__x0003_ã¿N*i§@¾K5@_x001B_©O_x0002__x000B_@¼âå_/î@Mû7éçÊ@8_x0018_)Z-@dàao	'@PïS_x0019_½@ÕÑñøw @ÎNÐÒ°@2èê_x0016_f@VF_x001C_Ù+@4ä_x001B_Úò_x000B_@zUZ-÷¶@zdûN³^@6t	ût@:;z_x0015_ø@¶_x0007_­Du @èRG'Æ@ÃeÔäèÎ@_x0008_üt6@_x0005_PÒm@Ü_x0010_G£Ý@þó¤_x0008_ø@Þ¦'ëæ_x0017_@5ì9@RØ¼j_x001D_·@)Â_x0019_S_x0004_@_x001A_wÜûH_x0010_@¨Eôåo¢@ê_x000C_Ý¯,@xet_x0002__x0003_ÊÎ@üp;§S@_¢ÖXµ_x0002_ @._x0018__x0017_@ì¥Ã_x0019_b@Ùóäå_x0005_ @KÄnTtY @Í¶àÉF½¡@ð¢P²âT@DbòÅ~	@­hùC@f-Ø[5@*Ä»N#ÿ@zÜ&gt;S¬@0äa§N@é_x0012_¯Àû@KÐ_x001B_à@1-Rã¢@¯3_x000C_(w @ëïÜ¡@*_x000E_B_x0003__x0010__x0001_@J-ê£G @Æ_x0016_¼@êA_d8&gt; @*©ºÞ@n¯e@nÔ°¹äË@®)êÙ§ð@*âÎX®"@_x0010_Ô_x000C_8@Ð´tzÐJ@ÔÅGÙU@_x0001__x0002__x000D_ø2lkA£@_x0004_È_x0011_10õ@6:Vúd@_x0008_'¼41ª@¬:&lt;{"@!?[?jO@40×æ'@« íé)@ÿsO´ú¡@æ_x001C_¯©ñ@_x000F_9ýþ? @,_x0017_ìLrÁ@+·kL_x001B_@Ç¨Ó_x0008_@f_x0006_où7@_x001A_º¬_x0012_&gt;z@¯:´Sb{¡@D_x0010_Y_x000D_Ô@ØèvÌ@öÎ¬{H@_x0008_lìÝá^@_x0001_Þ­ÚÀ@ôós)BF@zf·C_x0008_@|=%û_x0016_¡@_x0002__x001C__x0015_vT¦@ì&amp; D9@O&amp;×@5|b_x001A_¢@~_x0001__x0001_k@ðªgg@¦q_x0002_[_x0001__x0004_ä @,cw_x000E_@2©Ú£r;@+ÕßJ$@_x0013_x1ò_x0003__x0003_@ð+Æ_x0013__x0012_]@ô_x000F_i_x0003_Ö¥@ÓØ¾_x0001_ps@lúvR@ _x0006_þ)ÈR@DÑÙ±_x001F_@_x0001__x0006_¯d_x0015_c@ô _x001D_}z@h_x000E_Gç_x0011_¶@}©}_x0014_¥@_x0014__x001A_¯Ma×@_x0002__x0008_+¯Í@¢õ7µ¼¡@æµ¬Ã~@3*ÿ@ô9ÈfæB@.òÉô @8Üh¾Öó@S_x0005_#ù å@ê@½¼?S@ä_x001E_Ä­­@M&amp;/?_x0001_@JLÆÐS}@_x0010_l0¢_x000C_x@@²_x0018_5t³@¸³kâ$æ@&lt;~·¥ ¢@_x0001__x0002_ìÄ{_x000E_¦L@*Û X,@kº_x0017_Êò¬ @ï¢ÙI±¡@_x0018_',8@_x0013_-¯b_x0017_/ @PòO÷_x0007_M@àSKåøJ@8uqXÆ@*B_x000E__x0003_í@ÚvxÙ¢@zxtvü @_x0004_´õÔ¡@õ£_x001B__x0015_«@rÝ _x0006_ó@à²_x0014_Ò_x0017_@X£ú¼_x000C_@Vfg^T@wÖË¬_x000C__x000D_ @FGÁ«¥@-ð|Ê²Ä@8ñ¿=äÉ@ÆÖåí@Ò'Ýî»@BbðÕêÍ@û¯T_x0004_4T @,,¸ª_x000E_Æ@_x0006__x000C__x000D__x0004_@_x0014_%Ü`=@vÌ_x0013_ÃEî@°QQyR@_x0002_wX_x0001__x0005_¦@@îN_x0002_4c @ëý¹Ng_x0005_£@ÄR_x0007_¬_x000C_@âÿ_x0018_ÓXx@æ_x001A__x0001__x001C_Úú@¼¶¼°@(PçÖ8Ê @_x0016_._x000D_ßkô@:Y_x001D_¸ÑÍ@0»g_x0001_@_x0014__x000E_'z¤O@¬)\A¯@ÎmÆ¥Ñ@,_x0011__x001B_uÚ@2^ó	®Ñ@_x0001_§ªÞ~@ÁÕÁ»g¨@páLW_x0016_:@HUº¼@FËë¹ë@Æ5Ô¹@T]¡è?=@_x0004__x0006__x0008_(u_x0010_@_x001A_+¦_x0003_²@Æäêf' @SÁßp	Î @J¹_x0013_m@ÐàÁ_x0007__x0007_ø@J_x001F_ÑqC!@Ý#ôRH @_x000D_R_x0004_,@_x0006_	öÜ?~@ ºi°«Ú@¦Ð±åB@|_x000D__x0002_Gí'@_x000E_T½D®Õ@&lt;!_x000D_]ge@¢d@ÔP@vEeùl	¡@/Éç[_x0014__x0002_@´_x0003_i5@5´a5Z` @_x0002_^_x0001_ñôs@ØÖó_x0007_@Ü/MJ&lt;{@&gt;¶I{úT@@¥:Eoî@:ë_x0007_Rlù¡@"Òâ¯@A«zÑ¡@E¬§v@RL_x0004_@&gt;Q~/î@Ù²µYA§@éF_x0005_|Ý_x000E_@ÿá¬@'_x0017_@JoÂ_x0008_]ß@Ð?´ð´«@0ª4ì_x000E__x0008_@_x0014_ÊÀ÷&lt;_x001D_@öC_x0008__x0005_&amp;@D¸'ä@^'_x0012_&amp;_x0001__x0003_J@_x0002_wa	,@î(Ò_x000E_¥]@`«'kt]@:I])üE@÷%ÿ/N× @_x001E__x001C_-W@H	1W4¢@Iùßqzë@\;ìMÂ@gÊW_x000F_=@ DtËÌ@nV»_x0013_,&amp;@&amp;_x001B___x0005_@j=HîL¢@¢Ï_x0002_àEô@±_x000E_L_x0008_@DÎ6Vã¸@Hý¡0Ý@"£Ö²ã@8«á_x0014_4@Ú_x001F_p:&amp;¢@Ò&lt;ó%ú@ÝÐñ_x0011__x001C_@e|ý¾ut@Þ_x0008_·wR@ÿ¿Îô@¥EnÕ5@0_x001C_ÔÐ}@4¦Q_x0008_@¢ ûIiÍ@X¾b_x001C_­{@_x0004__x0007__x0018__x0008_;@Bw*oÄ×@_x0012_Ó'_x0014_¡_x0003_@ZN¤_x0006_l@_x001A_Ia¦F|@i"m£m_x0004_@N	f¹@üæÛÆöî¡@^(í¼Ç·@å(_x0016_è¡@JGÝ:ß@ÙÁÌ@¼_x001E_Fsãµ@_x0002_Q×Üÿi@ç?ÅôÍ&gt;@NgÏL_x000D_@fs?¹@áÀí_x0007_Øg@ ³õeê6@&gt;E:_x001B_@_x0006_EI_x0018___x001B_¢@|_x0015_Û@ú_x001B__x0013_×D_x0010_@î_x0003_%ºF@xlnz_x0005_3@çÝ@Sc¡@¶è_x0014_v_x0001_@ÁõáÜÑº @Zñ[v: @Â_x0006__x0005_Ô@¶_x0002_KFâ@Vò@\_x0003_	U@v_a,±@øàé¾Æ@¸7±j	@1v_x0015_9« @'C_x0006_O~@¢©S_x0019__x0012_@´ÿ6Ì_x0004_;@äÆ&lt;ÃI@_x0012_èÚâ_x0012_¡@_x000F_,ílÀ@2_x001B_º¾M@yàe·9Þ@òr%÷¤=@âöÏAß@¯¦ËÄ¼|@¾ÊãòB¸¡@¢´_x001A_¶@_x0002__x001F_Í"ò@æô_x0013_¾_x0018_ @ÂÀ_x000E_Å8@@¼Fã n£@daTpct@LXgR_x0001_@¾zF`n@ð¸&amp;#~_x0002_@ìV_x0008_íF@ÌXw_x0004_zw@4f;£º@¾{kÌY@_x0005__x0007_Ó¼_x0016_@ThÁ0/@_x0003__x0007_v¸(:_x0012_×@æ[I0[¡@_x0016_èÞå_x0006_¾@_x0003_#¼§RC@Ö_x0015_&amp;¸@æd+\&lt;w@r_x001D_ZZ_x0005_s@¢Ý	1D@dI_x0006_\Aã@útW»Å@p_x0001_cå@ÖF"_x0015_û_x000E_@_x0016_·vê_x000C_@&amp;ç{:@¦a9¼´@^ ³u5¸@Ø§ÞSnå@ç~°_x001E_ø@4_x0010_Í½Ë~@k_x001C_?é_x000C_@nTÿT5O@öòlÓ§Î@´:_x001F_·^@dõ%°_x0001_¢@åãº2¡@ØLûÿ&gt;Å@F&amp;p"Tr@knòß_x0002_-@J¤.¦%&amp;@_x0002_ä_x000B_XÎ@_x0003_À_x0004_Ä¬@Fõ?¸_x0002__x0005_¸_@êÁ³ûÕx@¦ö_x001C__@X_x001E__x000F_;¸ë@_x0004_VË¨Ò¹@J_x001F_ ¼¥_x001D_@_x000D__x001D_ø6u¡@ÿê_x001E_ÔÉ@_x000F_àVû¡@_x001E_påþ_x0010_@£ßÆ\_x0017_Ó@=qÕ;ú@_x0016_i¥ø¶@ÜØ_x0001__x0008_¢@_x001C_[ª_x0008_%à@¬«ZLNA@j9¿pI@§ÅöE&gt;&lt;@iëV_x001D_@_x001E_×QûÎü@¤ò8ª_x001F_@_x0018_LlÚO@dlYGËn@f_x001D_.æa@Om©y_x001A_@lÈp©ê;@_x0011_ª0RÇ¼@\F¢µñ @òh]_x000E__x0012_@_x0003_¢¬Mí@úåÜÝ	@"±ÍP@_x0007__x0008_:màLâ_x001D_@ª|½¦«t@_x001C_þå÷@ÉPÄçæ@$)p½RE@_x0006_ôÖ¾|í@º¤d¤ìë@ÚÔ&amp;÷Ñ{@"@G_x0017_Qo@8_x0005_LÔ_x001F_Ý@^ZûÕ ³@~ö_x0001_â¯-@Ø¹"T_x0006_¯@B_x0010_ðÔ_x0002_@ª_x0003__x0008_)mâ@À­ ¡_x000E_h@ì;_x000D_j@ß}cÔÛ @.ë5Z&gt;@ÈÏÛâ¬Æ@_x0006__x0019_Ëú_x0014_]@._x0004_Izf@ªE1¾a@Åe9j²@[ÔxÍÐÁ@_x0006_Û_x0005_,S_x0007_@|¹3Qê@x_x0013_Ýîòl@_x0006_@WnX@_x0012_ÞÛÁÁ@"¹	_x0007_Z@¾_x000D__x0007_ï_x0001__x0002__x0014_w@ÚQX=i@·ccNÀ@úØz_x000F__x0011__x001B_@«_x001F_ôI)m@´_x0016_3_x001A_ú@4à	È@t-_x0015_ÚUÚ@ìÁ°+@¶3ÐOj_x001E_@ _x0014_Ah@_x0006_ý-*Ç)@?=-WQû@Z_x0002_Dí@Î_x0017_¸­Çn@2ÇÓ­à_x001E_@¾uzXp±@Ää¶þ@ô_x0013_ë~@X[6Y[V@¢_x000D_Ó!jX@ä_x0004_x+@_x0008_1|	³@·+4=/@ JÈ}­@&amp;7_x000B_íâÏ@\ Ol2@y÷×Ñ³@ýb?\Á¡@jdðk!`@)+÷§ó@÷ìØT¢@_x0001__x0002__x001A_ú¡À'@`à}Ð_x001D_ì@fÐð¥`@._x0007_­~Á@,hd_x0012_@¢á8Bwº@Z@­@_x0003__x000C_@-]ëõ@~¾!22_x0012_@0þ_x0014__x000C_ @ù÷_x000E_D@Úrßõ@.êxLå@VtVÎÈ_x0019_@wý_x0016_Ù@Éß._x000E_8ê@Ä94Û:@büE&amp;Þ@¾Ûã_x0017_#N@_x0002_rè_x0006_åó@òä`IM@êÿ_x0002__x001E_G_x001D_@¶Yçè@¦õì.±Ò@Øâ;ÃÀ@ïêßÃß@nlÝ@|_x000D__x0001_öO9@¢íØ_x0011_s®@3f¸i®@l%õçp@H _x0007__x0001__x0003_]@­Ðõv}W@yæ_é @;e_x0002_«@Ú4Ù_x0008_uÙ@1Zy=]@^ç_x0005_4+Ö¡@Z}§o:@_x0017_&lt;_x0005_ìÞ$ @+U_x0018__x0001_.@_x0008_t¬Róy@_x0002_§wÙÁj@_x0016__x0015_éó}@¢FÍK@Ü/òûw_x0012_@_x0006__x0008_Ä¹	@_x0002_¡ÌlÛý@ô]'¤"@*ï5_x000B_øì@_x0004_5Ú½¯@^Ê_x0002_®ç@_x0008_pÓ5_x0017__x0003_@tgLÈ@Â_x0015_=_x0019_@_x0012_¸_x000B_Æª@FmS@ß_x0019_õ£X@L_x0012_)ø*@l_x0018_tà@ÌBïlô@@népßÛ@P_x0003_S9:_x0001_@_x0001__x0003_/5ÄGðb¡@ÞOc_x0012_ü@¨·Ç_x001D__ª@D5w@ðø&amp;1_x0013_+ @ 8dÞ_x0013_@*Õ_x0017_øW_x000C_@ÔöÁÜ©à@ö)t@Üb+`Ò@.JËC @:¯³7©@N.B6hJ@6ãø _x0018_º@Û_x0002__x000E__x0005_@½]zïW®@IØ{öW@¼üÈû@ðP{³E@(_x000E_s++a@_x001C_u¨ø9@_x0014_$ZÈ±S@ÚÜau&lt;_x0017_@_x001E_7é&gt;`@æ|_]íÝ@(,B  Í@&gt;Q_x001D_B_þ@_x001F_*'Á@_x0003_1y¹;m@6¹©¯_x0010_à@L¿ë°_x0018_¯@wÌ_x0001__x0002_h@ úÝ`Ê@¢#¯ý8@²ã_x0010_&gt;_x0003_`@ÄG_x0006_x}@n_x0003_f¤7+@h	Î_x0016__x001A_@°&gt;2_x000E_Õ@}íª¿Õ#@z×\¹®£@DÔ_x0016_5`Ï@H_x0014_ðòRÕ@2Wg§N³@ìQÎë¶@G_x0005_G%·@¬HzA_x0008_î@nn$A@t\]&amp;¢@_x000E_ðÃè@*Ë¯_x001F_þ_x001D_@ø³_x0013_«f@i¢&lt;`@Q@~q¸ºÙÌ@$¾&gt;ý0`¡@_x0004_a(_x001A_k_x0007_@_x0016_½_x0013_Ö!X@êò_x0002_ôd@¦_x0005_ÃT9@_x0012_ãSª}4@·W!p@Æ"X\_x001B_É@èá;ù@_x0003__x0004__x0002_Ê_x0002_r@ú²Èó¾@¬¿¹zÔ@@_x0006_{¢_x0006__x0003_¥@_x0011__x0002__x0017_l@z²ý¦@bl_x001B_^ª@_x0003_^_x001E_¾ º@§ÙGX¢@ÀÛ_x0010__x0013_@4£_x001C_G8å@_x0001_iîÒCW@b_x001E_ÝWÓ@t_x0016_1eË@´äæV_x0004_m@b®d_x001D_l@V¿yÚY@_x0012_B½iÒ@ê_x001D__x0017_¬,´@Ga,_x0002_À@N_x0018_3_x000B_R @ÎS¡IC@òlØ¤_x000C_@.òvØñ#@ØÜ¹ÌVT@ú§¤&lt;_x0008__x0013_@ LcÊO@,½8Ié@T)_x001D_dõù@5½_x0001__x000B_¨@ÜBr_x0018_¶ó@f8ã×_x0001__x0005_þ@Ø[BØÌ\@+púÄn@XØ_x001A__x000E_Æ@¶Üj±_x001C_Ü@0õ_x0010_t_x0016_@lRs;@_x0005_qR_x0011__x0003_@_x0008_QRýTà@jùáR³b@_x0004_Ñ§ÂKj@â_x0006__x0008_1xF@N&gt;äO&amp;l@_x0012_Ü~Ð®@_x0011_CµOª@¸{¨¦]@b_x000D__x001A_E\ì@Íf_x0003_â@$÷ÍÀ@¦ùL³£@Â©ê_x001F_.z@_x0002_Ý.°4@®K(å~@«ã@m_x001D__x0005_@Fr67×_x0001_@ü|P_x001D_¦@_x0014__x0010_(Q@jÉ_x001E_Y¿_x000F_@_x0012_¥º	_x000B_@Â²Q°ä@d](Ã*Ñ@_x0014_Q_x000E_:¾¤@_x0001__x0004_:ýÀX@ýÎ.)(, @0ð6ªvG@vvCA_x001F_@r^2qÃg@0_x0001_HÄo3@¦d3ï@(´_x0007__x001C_Ôþ@~A-®³@_x001D_¢'ÿ6õ@rçÃiÞ±@_x0001_ÞÖ¼Ð_@@øÄIE@HòäËø_x0001_@ë zi@Z_x0001__x0003_¨¦5@hTg¯_x0004_@2QZ_x0011_n@0¥ÆÜ_x0003_@4Ø®ë_x0003_1@»X¨_x0001_$ @W%J²m@sHtq_x0003_@æ&amp;ô¿©@Ü)¤Dj@°_x0010_#{_x0002_Æ@Ø.ÍçP@º]m×Y@±kÖ_x000F_[@Ô-#¦ý@ÎÈ_x0015_ôüZ@_x0008_ÇÐu_x0003__x0005__x0004_Â@zéZ_x0004_mâ@Lô_x0001_@Ì_x000B_Â­Ö¬@(å×½@ä8¨D¿@ü&amp;T	½º@:Åý*g@5îe]ü @îGkã6È@êÕÇKLÚ@_x001A_ä» A?@ T_x0016_Æ» @îÈ+"Y_x0007_@_x0018_ÊÇ¤@"@4!&lt;ã_x0002_R@â_x001A__x0007__x001F_@^V#ZU_x001A_@0{jý@øÙOúî_x0001_@Øh_p¢@òªÿÔË_x000E_@_29ö%@À«xÄ_x001F_ @*ßáýdÔ¢@îø,gÒ@xùtaYÒ@àÇ,Yq@RsuöÞ/@ªól%_x0018_ö@|pÀÙÏ@_x000C_·@3_x0016__x0014_@_x0002__x000C_ùzdQ¨Î @_x0006__x0007_«_@DÉmÈ-@_x001A_²DX³\@N;µ_x0017_#@)Û£_x000B_¶@ë@*qì@Ü\d¿@ÚÞ_x000E__x0001__x0002_r@Ê_x0004_t^;_x0008_@ØÏ?F±@¼h¦D_x0015_¿@We\_x0007_r'£@&amp;¼óHC'@_x0008_ÎÅ J@69äßÀ@Dp)â±@'_x0019_!lÖÒ @õÃ/:»@ÑÞä8_x0010_@¶ÑÙ!_x0016_Ø@_x001C_Ij{&lt;@Á_x0003_Í²v_x000C_@TdÌuõ²¡@¢·A°_x0011_@3-:f|@ÆÝæI@\Á«è©@ü _x0011__x0005__x0003_@«_x001B__x0005__x0002_	Ô@_x001C_ä6È¦@Z_x0008_ÎÎ_x0001__x0002__x0008__x0008_@Úô9«Ó_x000E_@t1U_x000E_­P@ü±ã&gt;ð@bì_x001C_?©@HÁðJ@z¨¬1ÀN@ô&lt;~K7|¢@º!$@&gt;ü@®vÓ9þ@åÞ³!w^¡@b1Nû@Ú_x0018_~äa@ôRG·òQ@%dõ"É@_x0001_Îßð|@µÒ_x000F_ÎÃ¨@RÎ*f_x0008_@æ&gt;'CrJ@¡QìÝÊ@R¾q _x000B_e@z2Ï:ãß@-£¥À2¢@ó^ª¬@Ü_x001B__x001F_ì0@QSÁVoü@ù:tÌ@ãÐ¤TÖô@STÕ@¬/Jpz_x0011_@~îÐ!£@á»/%O+¡@_x0001__x0002_U] *ÐÇ@0$d_x0016_ê[@_x0012_C?:|@ûNGÀ¥ @¶_¡õ7_x001F_@p_x0017_§£p_x0015_@2z&amp;°_x0010__x0012_@¶cz#	(@±ÒË_x0016_®Ù@¼É%^®Å@rÌó_x0007_Å@?¯UxòQ@åÆ_x0018_Ë_x001A_O¡@Àeªüâ  @¨gÐøM«@2q)_x0003_Ñ¿@_x0012_pû²B@?¯ÖF8@Ñ_x0015_hÞ@þxËqC_x0002_@åÞñX;å@_x000C_Å´ªïÝ@&amp;_x0014_Äÿ&lt;_x0001_¢@º4»_x0019__x0016__x001A_@À²~|_x001D_û@âfCz_x000E_¾@8ù­_x001B_!I@æ`sÈ=@¶SÅ¸"½@"Ø`Kë@èUW4Pø@wÌÅ_x0001__x0003_~º¢@òE_x001C_æ}@ºqa_x0017_ê@_x000C_Æ_x0002__x0008_ÓQ@*[²_x0014_zÄ@ #¹¢n@_x0016_é_x001A_Â·T@ælÞtV_x000B_@Ã_x0003_'0 @8i_x000C_ð@_x0013_=ur_x0003__x000E_ @_x0008_û·:ÍË@FØÌÒm@Íh#;Ýp¡@O_x0013_ªú¢K@_x0004_\@lxFûí@Æ_x001D_&lt;\Cë@Hgr_x000B_úÆ@´öBøÂ·@ÈoàhÏs@ÓC/wÏ@(h'¹n¬@È_x001E_ÞùÂÖ @Æ¸l¹§Ç@_x0012_~&amp;§@S_x0019_&gt;ûp_x001F_@Ð_x001E_uÅ}â@8_x0001_ÄLàq@ZI^HC@xR,I«@±(sFè¡@_x0001__x0004_RÊ6Aä@à_x0008__x0019__x0008_u@Ú÷§4Q_x0019_@vÄþ!_x001C_.@¨örH )@Ú\ÄôY=@MgT2×½@é"yÐ @Ø\Åx}¦@hÿÇ;w@²Za[_x0002_x@DÇ)_x0013_s`@D_x0003_«9¢@ÄúÓ_x001E_þz@þ_x000B__x0008_ûdæ@{ó¢¡]@l_x0010_ª _x000E_ä@vv_x000B_þÞý@/jcÑÝ@µíòì@LÀqGv@dóñ¥ÍÔ@a4Ä5@D|îË^@§¸«VÈ@_x001E_Y_x0016_L_x0018_Þ¢@îÌ°|:h@ü2Ù w@AÌ°íu@M©Ë@ÖYI@J¸Õ_x0001__x0002_5Q@bÔ"0Ýª@ _x0006_ÛÂ_x001B_@Ë@(§T@Ì_x001D_wòë@_x0004_o·ûQ#@õ#àúÈ@ð-[l@(Ó_x0010_I@o&gt;_x0013_p¶Ü@Þ,n	{Ê@è³úª_x001B_£@0ÐoÿZ@¯¡±L¤@_x001D_ÓÎ&lt;@â5h_x000F_;8@îºr/'@þ__x0004_L@±%_x0003_3@W$øÚ@(NPì^_x001D_@@h½x l@êÿ_x0002__x0003__x000C_@_x001C_|"Â@8_x0013_»@ÌêËÄ @=ÏP @X¦Ì@t¯9¥_x000E_@nÙÂ@Êa}rI@4¨hFb@_x0004__x0005_º_x0010_p_x0005_Ê¹@¨_x0015_?ÊÜÌ@Ø°óì_x0005_@_x0003_-iÜ@~j}³ÓI@ÑøéF§ @_x0004_o=¾_x0010_2@dÖKÿÍQ@FáEîs@ôÎ-Xòë@¬÷_x0015_Êup@¶ú¬a£?@_x0004_¯È(@®¿üÛä@_x0015__x001C_Ð_x001A_@²Aü;4@E_x0019_èÄ@øÃÿ~¯¹ @îl_x0019_Ìx@_x0002_µ%_x0001_[Î@¸ùá_x001A_õ@_x000C_c_x001B_ò¾¡@&amp;nòõCG@$½ÜíC'@=_x0014_÷Øì@¹ï!`@ÆLÔv_x0013_T@È_x0017__x0011_Ú@@[h«@_x0007_ÓÅÕÖ@_x0014_¥ùJÎX @_x0008_%á_x0005__x0006_ý¦@(Yh_x0017_[r@ºü(_x001F_¡@,_x001E_j@ø_x001B_¿_x001E_@3O_x0002_ßà@®Âßi_x000F_@h3=ä µ@´__x0011_`³®@äTK»_x001A_X@¸QÝÃø@_x0002_C_x0006_µü@&gt;¬]_x000D__x0006_ @hó²w@5º-Á_x0001_@bÀd¹B@"" _x0003_}6@h=ßÒ@6õÎ_Çx@À}^ú@|.ßi0@°íp,~¢@Sw%²½@Ê¼@¿_x000D_¤ @_x0016_;nèkz@õY^¶@J_x0004_Øí«@hß5,&amp;@N2_x0005_Cù@\ÐõÌ!@_x0008_Qô@6ëB4óL@_x0001__x0004_R½\=_x0003_@ê°LPUÜ@`îvj«@$àg@W¥ó'ÆÖ@æîvõù0@_x0006_½UÆcÇ@_ãö¿óæ@òñÕ50@¶EP6_x0002_¢@j:Äèç@´öO{_x001A_³@§F©\¡Õ@?_x000D_Àªª @¬%ª­_x0012_¢@ª²çÖ·@U½["ð@¬#9ÑÖ@n_x0016_&lt;_x0017_¶@ù¸Uæ4&amp;@æ§¥òË@2ûØXÎ@þ¬LáO¹@`yS@Ñ©_x001F_.,Ý@Ö_x0013__x0004_¯_x0011_ö@Rh_x0005_5_x001E_@hÍ'î_x0007_@¸i_x0016_$&amp;@Ð_x000E__x0016_Tù[@æ_x0016__x0007_Ôs@_x0006_kÖ_x0003__x0004_å{@4E#1|?@PºýX0@@_x0004_Çù÷®@_x0008_çEln@^Ü_x0013_÷ÂÐ@,	Iì_x0001_@_x0012_o°T_x001A_ @ZGãýj@DÕzU×@_x0004__x001C_(³à@Ôª_x0012_a;@dj_x000F_D@ª\õ)£@Æ_x001D_Û@Ì&amp;á H¹@psDFg´@_x0016_YBÁo@lû7tÛ`@yÈÜSt@ _x001C_ù¼_x0018_@B:'86@$»S_x0006_´Â@Îw­_x000F__x0005_k@È¾ò"_x0014_@äS_x0019__x001A_üº @À¯¿Å_x0016_@È_x0002_:y³o@_x0012_ÑGI§â@_x0008_ÛÍ?_x0001_G@÷_x000E_%KBî¡@^½L_x001E_@_x0001__x0002_ ¥§o@P_x000C_w_x001D_Öò@ èÕ!@Öìïoí@¦_x0011_æMq¢@w_x0010_øÇI@&amp;_x0017_8©@¯ÅS_x001E_C3@j_x0002_éÇ3y@_x001A_»òK£9@d ýóçP@Ê_x000D_Jx¯¿@¬_x0012_;` u@LW_x000E_[©Ó@N&amp;n_x001D_&gt;r@_x0008_F¨¦t @Ð-_x000E_±É@´ìz(@_x0006_E%²_x001E_¾¢@"&amp;JÝúÙ@X]Ä´@d_x001D_x]6ý@¤*±p@Ä¢·Ox@6_x001F_³Æ¢e¡@_x0018_/?Eb&lt;@ /#¼vA@Ã·Ö_x001F_b@" ðÆð@öF_x000C_9¯j@,iHÜ_x000F_ç@¢§Pz_x0001__x0002_¶4@_x0012_P%G?@â£B_x0011_%@îñôþ&amp;Y@ì_x0017_Õ_x000D_[û@ÆÑhÐ$@_x001D_uü÷¤@_x0004_eÁX!&amp;@¿#K­5,@ëK¦Bt @_x0003_¬Å_x000B__x0018_Ì @ñ,_x001F_@¿wÛ6ÛÙ @µ²H¥=@¨¶±Û_x0013_@ÌßÇÞ@y±©+¢@éHÅ£jM@üvùL»_x0006_@ÏÉr£@ª=ãÊ©Q@Qøx_x0006_@þÏ[|âé@Ï¹8Va@»_x0018__x001C_{@_x0002_Zç°±@^1g'ÊÁ@ËÔ_x0019_y_x0010_@H*PÏ_x0011_@­_x0003_õ-l @ÆòÃ&lt;® @Ù&gt;_x0011_	S@_x0004__x0007_òn¼ÿ6È@rÁi_x0005__x000C_@@Ö_x0005_!¬Ã@K¼åÜDÇ@PÐü_x0002_æk@¬ß®_x0007_*@_x001E_Z _x0008_ÀÑ @(Ãª~õ@äIâØ×@Ì¿5¢g@_x0001_$6[Ã¡@_x0004_O,JÄ_x0004_@È_x0007_I_x000F_²»@ÜR_x000B_t@@KÉ_Ö½@¤k°GÄ@¦ïO§Â¬@*[Ðáv_x0018_@R#ÍÈë@|_x0015__x0018_Ú_x0008_	@À®ò[EØ@àÜs_x001E_@41\$¶È@ôÁÂH¬¦@àÎâ_x001B_ï@C#¥Ç¶@_x0010__x0003__x000E_Ë@ëÌMÃ_x0017_J@DòcþÇ¢@_x0006_P_x000D_	s@&amp;1ú8rì@ÔY_x0010__x0001__x0002__x0003_cö@¥ê_x0007_!;S@­Î}&lt;^¡@ðÊ õò@(zéOdg@äý©®_x0018_@_x001A_Ê¼©@ðY_x001F_³;@@9{ôÎ@®_x000C_%Õ_x001E_@7üR_x0001_®_x0014_@_x0012__x0007_Ex6_x000D_@_x0011_^Ä6_x000E_@_x0013_7áu@P»N¶zî@Å¯ûÀ-_x0016_@r}]ª|è@Û6³tã@ _x000F__x001B__x0019_Á@¦ÆUs¸G@hô|l0«@Ä/ÿ%È@H_x000B_1ÓÂ_x0008_@Jýa:^!@hÖ B@ê'k_x000F_Q¿@¼ËÆ¤7ó@òûeÒ­â@A½_x0018__x0005__x0007_ß @Tþågä@h%_x0019_×_x001E__@tBoóþ@_x0001__x0003_È! !í@ö`pÛC¡@x2-&lt;­7 @¤}ì¤d&gt;@¤ß&lt;±|`@R¢@²_x000D_ê_x0003_÷d@ÅØv÷óÅ¡@èÑÖ´5N @@_x0007_K§ å@,¸Ë©tC@DàB,Fð@ò_x0019_¸Ë@Ë0Q(@Nx¹_Å@?»,Û)@_x0001_%¸Ù_x0011_;@¸ÁëS@x2&lt;Ô@f³åÜr @8ó_x0019_².@R	9èHø@Èm åBn@y[÷«æ_x000B_@_x0001_9¥:_x001F_ @?Rëí@_x0002_oE0è@,Î_x001C_Õt_x0008_@È·_x0010_Ð´_x0001_@ÒÅ»t_x0017_@è`K6p@Ú_x0003_ÿ._x0002__x0005__x0007_Õ@xéÓ²?ª@LQr¢@Þo¯(_x0007_ë@¨§°ß]Õ@¶¢ß&amp;Â¡@H1¢WÞ»@_x0002_¡Ük 	@üÙ_x0003_NH/@Ê®_x0001_!ý_x0012_@¤jÇë¸f@"ìÈ_x0018_@lS'_x0015_@DØ4j_x0006_ò@_x0004__x001B_JòÏ@þ©öMU @vXuû{ª@.tß¡r@Î[Q@(j­B@Ð@_x001F_@4^_x0007_Wi@6cµä7ô@f¿S¥)@¾õÜ[AÄ@¦Bx,ÂJ@Òv_x0018_T#@ò_x001B__x001E_)ã@?2Nò@X_ûfc@ª!/¼_x0019_@ïî_x0001_3_x0007_(@_x0001__x0003_Üî_x0006_$_x0001_@_x0004__x0002__x0001_ìT@¾zÏ_x001B_M@`OQwÞ@	»àH«Á@Ë'9h°¡@\3²µZ@bónâ	}@Á÷6Ä³W¡@ÆðÛ._x001C_&amp;@fµiù_à@ ÃØN{Ü@xÈY6L!@X²Õþ_x0013_@o_x000F_ºó@´_x000E_÷9_x0014_Ù@Ì±K18@W&amp;/X@_x0015_Õ_x001F_2@äÕ9_4@¥uñá@ÁLR&gt;Þ@¨_x0003_giï@úò¿""%@_x0005_æw_x0017_x@(§jFç@b_x0004_¢¼_x000C_t@pÕ£ðïw@E)¾ý@¼ð_x000D_¬_x001B_ @ªÇ.Tãú@	×?_x0004__x0006_x@_x0016_®5_x0003_ïÈ@JÌFÛ@ÎaäDí@³nQý_x001C_@ÄÈAq4@~½Ì¯@¢¯DñÑè@²â»ú_x0017_Ï@üB­c_x0012__x0005_@{ôà¶òå@\f _x000F_ó@_¶¯ò®ª@´ò~¨]K@-íñÔr@_x001F_ÿ§V&lt;@Ò3_x001F__x000D_¢@Ìn8µÞ² @_x000B_ZÓÍ¢@°øDf_x0011_¸@DkeÀIT¡@Î#0S_x000B__x0004_@¾ßgj¯@_x001A_Á_x001D_Ê_x0001_é@®_x0003_¿_x001A_º@DVJI1 @D_0¥_x001E_ì@´`,ù5@6%ñ³_x0002_í@;6 &gt;DÃ@ÏG+6½@_x000B_þ_x001A_¡@_x0004__x0005_/Ïú_x0016_@Í¿Á2@û¶Ô!@ü*_x0014_Å¸|@b*ã_x0002_Os@Ì	¥2Sc@6¹°;&gt;@4_5@:_x0012_D&gt;×F@-©Þm_x000D_@pv¿Däm@Xo£V@Ìbaög@,_x001F_&lt;ê@ÈÑµ_@_x0004_±Ðµ&amp;ß@_x000E__x0006_e·@`_x0001_2N¢	@Z""Sµ3@z_x0003_ÂÚBi@ÚAÂVÏ@n1ÊÉP@zE&gt;_x0008__x0013_u@¯½,ë¯ê@*÷#o@ZG£_x001C_;½@~ì(_x0001_	z@tÔ$_x001A_G_x0002_ @¢÷Ê£_x001A_@RÉÀ¨Òk@æULàbj@ÅÈ_x0001__x0002_nà@Eh_x0001_é@Ú5Ó_x0013_¤W@(´¯î_x0017_@ Mø_x000B_¾@_x0004__x001B_È±Ò@KòHÝ.@üÐQ1@J&gt;_x000B__x0002__x0015_N@Ñé÷èSÏ@D6gæ;_x001F_@_x0015_X¨5¬ó@(7Üd_x000B_¸@*äTü@0_x000F_Sr1Å@ä&amp;ÐP6_x0007_@(_x0006_'·ù¢@ÍY[÷@*Cx(%_x000D_@£_x0011_}¸1Ã@gÜÓÉ @è¤XWÉ@¶òºqî¿@_x0013_reçí¡@¤_x001F_ó+@²,µp|@´_x0014__x001D_Ð4@ô_x0019_ª? @WÒÄlö_x0001_@ö©©-N@_x001A_ZßI_x0012_@._x001C_©r@_x0002__x0003_Ü/ú3Ãì@[Ô_x0002_e@®T :Ù@¼©_x0019__x000F_ @áf}}²û¡@ÀÁ)Q&lt;®@üV© @z_x0001_ ³ÅÙ@2_x0007__x000B__x0006_X@K_x000B_j¡_x0015_@	Q²;K_x000B_@ÖO:÷f.@_x0008_GÛ¼ÌU@à¨*dÑ@H§ç_x000B_î@¤øÓS_x000F_@ú`_x001A_äÄ`@T·¿¯p@«r¡mª_x0001_@Ußô$Þ @D_x0012_®_x0019_±Û@N½Ió@ùgfxM@º_x001E_ÍF@^¡X÷|@î4ÕÜ_x0018_@ö/_x000D_F@óüµ¶¦/@I«ôóo;@ls§Õ¹à¢@äJæúN@qè_x0018__x0001__x0002_gõ @"Õ½"p@¯_x000E_Ñ^_x000C_@`Èô{ç=@0³C_x000B_y?@_x0014_W§Ù_x0007_r@$¥´Ñi¤@rhã"Y!@âd4_x0011_ð@+0_x0015_C=@ Þñ^_x0019_@òèÙó@_x000C__x000F_èã_x0015_@&lt;g-y÷Û@_x0008__x001D_É[D@_x0001_üi_x0015_±@Ê¿_x000F_rÐq@_x0002_´ÍF@´R¥_x0002_J@em_x0018_@ö_x0014_0Û2@¨_x0008_á¹2@U_x000E_&lt;Ðb @ªÍLì@~hB_x0004_J¡@_x001A_5b_x0006_a@_x0014_º&lt;½ÙV¢@®Bò+_x0001_@DVcþN@_x001A_ÑØ&amp;_x001F_w@²KµÒÏ_x000F_@N_x0005_±v_x000D_Ñ@_x0003__x0007_tú	ô]_x001C_@_x0007_ûh_x0012_ç@_x0014_wÂD_x000F_@A`X_x001B_ã @_x001C_Bs_x0016_I_x0011_@è·_x0007_ãàð@\_x0017__ª³ý@ì*©ë¿@"×r$D@R_x001E_	_x000B_\\@_x001E_ _x0016__x0015_S$@J×_x001C_÷¢@wP_x0015_D @_x0006_8NªÎ@|¼_x001B_Ñp;@Ë²öY@zhhKâ@2à,ª¢@ú_x0015_Ý6;@YzgB_x001C_@_x0001_b?	 @Z!Ù_x001F_@A_x0001__x000D_9®]@_x0004_Lö_x0016__x0004_õ@èB~_x0002_C@&amp;²ç_x0005_þ&amp;@ ï_x0002_Ó@ÄKú@_x0012_\&lt;_x001A__x0019_}@P£	ÍþÂ@~_x0003__x001B_kI@N©»é_x0001__x0003_jñ@l=CB¨@þí4&amp;¦@ö®çT_x000C_^@3îâó_x001B_¢@àLÃÓL@¾óø¦úØ@¢öõp@z1ë&amp;\¡@¦Ãa4é×@ _x0001_Dv._x0012_@´_x000E_)_x0017_	²@ìýÏ{qo@«ÄiÂ@±Oºe@2,±%¥£@û_x0002_»®@`RñE@&lt;Ê_x0017_K?¡@¡4×$®@è_x0006__x0012__x0015__x0004_@_x0008_¼ø@¦&amp;_x0005_&lt;@Ç³úkå@öiMð{5@ÖB'k=@æ¼_x0007_8Yn@_x0010_ô}¸/ø@¨_x001B_þ,@¾¿¼Ñ&gt;_x000D_@Ü_x0007_º_x0002_+L@_x000C_ªDÒZë@_x0004__x0008_÷=Ó;«j@z&lt;©\Ó@°[óË_x0008_û@x~(ÍTÖ@_x0016_ÆÕiÏ@_x0014_¿9¦S«@O-_x0011_-) @_x0006_3@úÎâYo@a_x000B_cð|j @_x0003_¹#_x001B_°@`Ë,}¯@$éö6Ô4@_x001B_W4¯@ ÓöÜ²@3_x0005_X­@À-#sÔ@ZB_x0002_¸@«6ÆW¤³¢@2ö~¹ëL@6â3_x0006_|@âæûðï@¿Áë¯{â¡@n_x000B_@Æñ@°pêRMR@É+oI@_x0018_/¿§bæ@ÁKVà_x0007_-¢@Nâ(S @¤a	_x0011_Z_x000D_@_x000E_';¨_x0008__x0001_@ìævÀ_x0001__x0002_Lä@^Å§D½ü¡@¤¤¾oÂ@_x0018__x0011_gÐ_x0017_~@R#wüc@_x001E_8ä¨Ùr@_x0018_ÿ	^_r@º¿_x000D_A«@è§_x0001_Gc@rd«é!@¦_x000C_?/Ò@ï9_x0013_&lt;@½ëø5_x0008_@d_x0001_LF@¶Ü¤^@6_x0006_ìø,% @_x0001_2"Q§D@Ho¡_x0019_3@8À«s´@wNÆÞÌ@vó6_x0005_7)@DâêY_x0002_,@r:õ&amp;À @ì_x001E_UbØ@äÜq(Ûë@"Ý½ XË@p¯Îõâh@½ôöT_x001D_Ü@_x0014_5\¿_x000D_³@ãCß_x001F_¬¢@ .9^­Å@ö_x0017_¨=.ª@_x0001__x0005_7q\&amp;vÜ @q1L¶%]@D-99I,@Ö5Þr_x0018_@0Xh«ºA@_x0002_WQ^A@ï_x000F_ÄË@_x0005__x000F_Çî@_x0006_ÂÎéËâ@ k_x0001_-Q§@Ì×9$³­@9½:­_x001C_ @@QÌ;x@öz¶»£@ÒDN=_x001D_×@¯_x000D_vÌ+@ïv0¢O@wJÊY_x0010_§¡@ ¨Æ*Å¡@¸}ëJ@À,EÄº@BÛ	_x0003_ë@ødµ¡h@_x0005_ã@qv@D_x0015_«de@~¨±®¶o@i2µ_x0006_@_x001C_%Þ	_x0012_@|Ó_x001B_í¸@t_x0015_	ýtP@ò0Ç/ï_x0004_@_x0014_æÌI_x0001__x0003_©­@&lt;Ñ_x0013_Û_x0015_ý@_x0012_"G¹N@/µ_x000C_çe@¸'Y	_x0002_V¢@ñB¨©ßé@j_x000B_¹@¦tN¼@Z_x0008__x0004_Cî-@_x0012_BNa @OtP&amp;î@HË`ìT-@®Æsm_x0004_ï@xûdïÿ@çYó_x001C_²@s§ÐP¡@j#&lt;¹_x001F_@ ¼+Þo@Hà_x0007_K_x0001_Ô@*_x000E_î_x000B_5_x000D_¢@ú_x0006_æ%:4@çø9@(¬Z£h¼¢@LF_x0017_ÛcÂ @n_x0008_tWý@o_x001E_Aíz@#Nòå@_x001E_ì¸¼i@Â)&amp;½â@µ°_x001D_P÷@.æ9_x0006_ÔÇ@äÞ_x0003__x001E_@_x0001__x0002_PJ·Z_x001D_¦@º¡_x0012_»á@æ_x001C_¡ûê@y&lt;¡27@Vnç_x000D_g^@ªj§ø°Ó@"çxÐF\@Xô¦Ü¹D@èA_x000F_bP@TlDí°Ï@/Ê}_x0011_@þ|ïÖS@"f[mËo@ö!8Éz2 @`·:¢@8·ùr¢@¨Ý¼Ù¡@¦ºÔö4@ÀD_x0015_NbÓ@S¢¦±_x0012_@Ò_x001E_òÓú@_x0018_ÚÓÝN¹@,'µþê{@i¯*ü_x001A_@8Ù*óÂ@ë¤ôq@Øt_x001C_Y3ñ@¡¬:@ìâ¦1vÄ@.R-É9_x0012_@êÖz_x0001_¥ù@i_x0001_?_x0001__x0003_ßÍ@þ«Òo«@_x0016_mw±éð@Ímçs¨@Ý6]tq@È³_x0017__x0010_Â @`O´aM®@O)d_x0001_É@z76Êî@#ìù{_x0015_ @_x0001_æzæ@&amp;¬_x0010_Äc|@_x000F_·L1&amp;×@_x001F__x0003__x001E_+v~@_x0006__x0003_ìÑ_x0019_±@¶ïÑ`1Ý@ÆÅ:¶º@_x000C_ÈVIÀ_x000D_@æ\Sid±@Æ_x0002__x000D_9! @P21.Û@4©Ö^£ @ÔÑAó&lt;d@FæA[_x0019_@&gt;LR±d@oIÿ.G`@_x0018_7«^J@_x0006_²j°Ì@zt`@ú%lÈ_x0019_¯¢@ò/òæÆõ@¤ôøÙC@_x0001__x0004_J×_x000D_ @£öÐ_x0019__x0019_@_x0004_Y_x001F_t _x001A_@jÅüL@¨ßBöV@\ÿ;j @Üù²[C@´¨½¼¤@îsé¡aô@xÂ==À@_x0018_£r)Ü_x001F_@H6ã	_x001E_Ù@p¡%±Õe@µ_x0001_Ôò_¬¢@ê_x000E_Á%Ã@²W_x0008_sc@Î_x0002_¡_x000B_îÿ@_x0016_iZ/@R5_x0019_®m@ÞýVáè@æêïmS@Èö_x0015_©¾°@_x000C_ð¶=´@*­cP´@÷õ$w @~I}Æ@N{_x001B_«Ü@¨óuDÁ@ÌßÓÃ¿×@½_x0003_ µ^@°öh_x0014_:Ô@3_x000F__x000F_Î_x0003__x0004_Ê @G)-._x0010_@ÃÄ!@³@±b¦_x0010_@Zz¶_x0004_²&lt;@*_x0003_×3T_x0011_¢@¤1B5µ»@VÕI_x0011_¢_x0018_@_x000E_&amp;sZ_x0008_@Dx_x0001_G40@êÚ/M­¤¡@;Þ_x0008_rQ@B	_x0008_L@bP8_x0005_@"GQE_x001B_@ï_FMY@¾C2_x0015_]@;û¶v_x0010_@.¬|hh#@&gt;Ædý÷@R¬Ä_x0017_ý@õë»óÑØ¡@z PÊ4@&amp;axÞø_x001D_@R_x0017__x0002_3lU@ìÏÉ,@h_x0014__x0003_Æ´Þ@øy=]ÂK@DÈt,T¨@XætÇlÓ@éux¥¡@`t_x001A_f5Ñ@_x0001__x0002_Á+G:Ì8@gÜ.lË@ÚQ2_x0006_@2Nùù@ÿ¢x£~@}£îC(e@ÄO=XÒ@¿b~B± @æb§È@ª« £_x0006_Å@¾eéK@ºÍ_x0015_#ºâ@¤'·l@óáÝ_x000C_ì@ÂL_x000C_Ük±@_x000C__x000D_P±åX@û_x0002_¡Ð_x0011_Ð¡@_x000C_ Ûq_x001B_v@Þ£¢µ@_x0014_4_x0017_ñw@"rTòU@f£ññ¾k@_x000B_ÈÖt(~ @¦]Z_x0011_8@kI"ëÒZ@_x0010_/@¡&amp;@Ã§Ómñ@_x0001__x0007_ëöÓ@_x0007_Âwe_x001F_¯ @Ä_x001B_Ö_x0004_@&gt;öEè@XÑ_x0002__x0002__x0006__x001F_Y@ÄÔ_x001D_´Õ@î£«_x0001_ôx@ø~&gt;eó@Ì_x0019_ú~_x0012_@\j=àv~@_x0010__x000B_Lms¶ @l_x0003_óÃ@_x001A_YÐ_x0010__x0003_@~0»k+Ô@ûÜÇú¦@Ûä^=_x0003_@jX_x0011_×F@%_x0011_f¯ß @_x0019_»\¡@"ÁõgN@¢8}6{L@öÿÿ3_x0005_@rÎ¸d@{§@¬80_x0015_~_x0013_@SÌ©@ô_µÊF»@_x001E_íè_x0010_ÿ(@æñ_x0004_#_x000F_@¬_x0012_Î3aD@È)}_x0013_µ_x0008_@¦Í@?Û¨@Ìú¼å ¹@rHÍÃ}ª@.]F_x0010_@ÈÀ¼¤dÏ@_x0001__x0002_ÍÈ54Í2@@_x0002_ñ_x0005_ù @_x001A_°í+ùò@_x0003_$ö47¢@ÈX?jW_x0014_@E9_x001F_Àÿõ@ò­+@q`$GÖ@_x0010_89J¿9@ìpÒlO@ZîS_x001F__x001F_ù@w³3Ý7¡@Þ¸ýÌ{?@.Og+é@ìþM_x0005_Û@x¥ª­Xs@þTó@zûAâL @I.¾íkà@\âl²÷@`ìÏÿû_x0014_@úxtã±_x0008_@t_x0013_ÅÒæì@þMÄR²@äCXeð·@ô&gt;¤_x0018__x0013_@$_x0006_Ôú3Þ@nùp_x0007__x000B_8¡@_x0019__x000B_AÓ$÷@bZ8pÎ§@2&amp;`¬]@F _x0014__x0001__x0002_»Þ@B{¾_x0011__x001C_¸@Iw¡lk@\,xa_x0012_@/á®¡ù @ÄÖíáJ@_x0006_04 Pç@¨Ò¼±2Ý@B|3«¢¾@¢l_x001D_"C/@Y´s¦ïä@]D7²@ÆÊ6è÷n@_x0005_=GEE @Íué$º@Ô_x0010_cÉ[v@X_x001C_2$Ó@_x001D_}KH_x0015_@þ¸®æ/$@¢rö÷&gt;Î@ÄÐR$Nû@_x0001_|_x0010_¸_x0007_µ@OÉ_x0015_+4@_x0008_ð~Æ_x000F__x0007_@_x0012_?;çLm@¥c@&lt;n¼&amp;_x0007_@1Ô@5_x0018_îS¢@682j@_x0012_ÂÌR`_x0007_@þmD¶µ_x0008_@_x0001_	¤«9tU_x0017_ @Éòõ_x001A_s®@Ñà¡]&lt;M¡@æÖJpÅP¢@ê_x001F_ïq_x0004_@.åF,._x0016_@æE@_x0007_\_x001E_@_x0015_j­d8Î@©'ps@[ØðóB_@_x000C_qó&gt;4@$ßPá_x001A_3@ÆÌ'	_x0006_@_x0004__x000F_û¹Vý¡@Ú³&gt;V©@L_x0013_ÀË+@Âh#_x0006_ò@RS=_x000F_@Ø_x0003_°_x0013_éV@p¾wâï@ô_x0010__x0010_¶_x0008_@¢!¤_x0005_ô@\WÈâ_x000D_É@¨Â²_x0002_ñ_x0006_@ÆÈ_x000C_UöÔ@jÇ}vÃ}@_x000C_ê6¾¶@J_x0014_®}~_x0011_¡@T¬)ûÔç@8Ë_x0005_Ð­¢@®Q@àâ_x001B__x0001__x0002_ ô@hè_x0018__x0018_\ @fÑ_x0006_øò@.óZj^@_x0012_R_x001E_ë_x001E_@_x0004_+ ·_x001F_ð@ú.±{@:2Å_x001A__x001A_]@x´Wc|@©®ª@_x0016_Ã6Ò_x0004_i@ÁÐ/HÖ@d_x001B_«¹Ì@Q_x0004__x0014_ç @¶c¤ùÙ@p_x0014_íÀ_x000E_@BåQ_x0005_=@¸».S]3 @Â7ÂùM@È1_x0011_`@_x000C_æP«@àßr_x0018_@&gt;Ëm_x000D_¬@¬6[Èî±@®&lt;©õ_x0011_@¤Z¨5Ú@@Ô¯+¸57¡@N_x001A__x000B_7´É@Ø_x000C_´'³!@J_x000B_aßIÀ¡@&gt;_x0011_o&lt;f6 @xLÕ³Ø¾@_x0003__x0005_p_x0008_ïo_x0019_v@¿_x000F_6«K)@ð_x0012_wÀÆ!@Ùd@3X@(Ï£·@=_x0004_,j_x0004_@_x0014_³/_x0019_¿¤@_x0006_T°_x0001_ê@ü²A2@$ûÓ3Ç@©_x0013_+Z" @_3_x0006__x000C__x000C_Å@´P _x0002__x0008_¼@_x000E_Ì¿ @à%ÊØ^@R»_x000B_$m_x0017_@n3¶oV@¯w{ßë@(%l_x0019_c¶@_x0006_0"_x001E_¹À@¯_x001D_¤În@_x0002_¶ø_x0006__x0018_@älk_x0006__x001B_þ¡@Ø+«pèÔ@#kóF+@@a_x001D_9m@@¯äGÙ@äJ2ô§÷@_x0017_Èí(s¡@x¿ß¥@(Aö¨Â_x001F_@Úñ²&gt;_x0001__x0002_	æ@"Ì¿¨_x0011_p@£6«H¤@håS_x0015_k@D¥_x0012_·á @Âá_x001B_ÿ@NºbÆ0@ØJUpÝW@_x0014_;_x000F__x000B_.@_x000E_ë+@È@ÀÏ_x0017__x001B__x000D_@=tÜXu@ÔÊ_x0003__x0016_Ý@Dr`&amp;èÞ¡@úÞ_x0010_Av @_x000B_ud&lt;XI@ëì_x0017_½=É @_x001B_Gý_x0016_BH¡@7_x0016_-­ÿ¢@_x0004_Cca@m_x0017_#_x0007_b¹@G^_x001D_½æ¥@È¨SH\@_x0017_^¢±ø-¡@^Ó÷¥@ü¨w+ßþ@øòyØë_x0011_@¬c)]@i)Úl_x001E_@¢FCï~E@ò_x0012_mZÎ@g_x000F_Ç*Ü@_x0001__x0003_ÁølÕÞL@ H3N@4Ä_x001C_@%°b´_x0012_.@_x0005_éÐC@jÈRG^í@3èO93½@Ö-_x0008_4ß@_x001E_¿Ö¡õ@FÞ-@_x0004_¸,LE@ñð_x0006_^¦è @¤_x001B_ý£]Ï@dB#G_x0004_¢@o¯-¤@ð.cèW@8_x0011_Í)ªy@¬ÿ·@üâñ{'@¢F&gt;_x000D__x0003_@ýÂCtR@@#TÝ@_x0002_@_x000E_¿W `K@5Ué÷kù@_x0008_êÆÙã@_x0014_ìÿTó @èÍ]1Ø@'ÜÍõ0@T½?&amp;ýæ@ÉÚz_x0005_@ø¼_x000B_ÁÏè@_x000E_r9_x0001__x0002_¯k@Bý´ô_x000E_@_x001C_Z¡[µ@¹+þð_x0018_}@t/vêp @`÷ph#W@ì_x000B_Ý_x001A_J@`~f¾d| @¤BZ¨Ý @reüvW@Ë8»_x0019_²«@öo9üËA@_x0008_Ê¾ê­ @\ñ!¢ø@6O%kðÂ@ÀÚà¨w°@¶{_x0005_ÔBT@tæ]_x0010_Õ_x001E_@ü°öng @_x0001_Ú"È@(ÁÒÿÄË@ÆÄZ5³Ô@*TÒ­n¬@nºä~4$@_x0002_gY¼V@$¹4´&gt;Á@BÉÒY@¦_x000F_)Pxt@Øý5n'À@aTÊ$?@È6Ò¨ñò @&amp;¬C_x0003_Ü4@_x0001_	$/Çá@ºr_x0004_5	_x001F_@.ÿ_x0007_Óç@t5¾á^@Ô÷Àm@E³"É"Á@(Ø³´@VÂåó @W¸F_x000C_@dt±®_x0008_´@4_x0012_ÜÔ@È7ç T_x0006_@Êfå F(@úþ_x000F_0æ@`Béth@b{GqJ@f]â@-Ü4JG@j_x0003_sWñ}@ ËÜ@ã¾â¸V­@FÅuá_x000D_@¶_x0002_D6_x0006_¢@&amp;_x0018__x000F__x001E_ ï@$,@_x0010_ù"q¤@wä^gÝ½@F3_x0005_ºm@_x0010_ÚqÉ_x001E_°@DÞ)_x0011__x000B_@¾SrgBÏ @H_x0008__x0017_¼_x0001__x0002_-¶@¾j½_x0002__x0012_à@ÒW÷X_x001A_¢@tÞÞåáX@¬6a{¤@_x0018_â*ä»@åc%×Ì@H³Â¶@ø_x001D_Â	_x000D_@t2_x0014_¬@ÊíXÙ¦g@á¡¼_x0011_)@_x0001_Ô_x0004_þK%@ä/Zu%£@T&gt;Ý6üg@(þÏvU6@(DÌÒ¹Ñ@ðü06@$§×gg_x0002_@|_x000B_e_x001F_pn@_x0010__x001D_m¡í@ô_x0016_Ãü@qÖ6³@lCeòª_x0014_@È0Ý¸«ÿ@Ö|¥_x0010_*@+_x0002_ê_x0006_µ¡@z_x0012_JC@Z£Duk@Ì%0ô {@N_x001D_ØP@&amp;f_x001F__¡@_x0004__x0005_®þe@â_x0018_i'Ö@°8Ð_x0008_/@Ó_x0014__x0017__x001D_@ú!Ì{;@&gt;_x000F_|3ùË@Òrö¯1@_x001E_lVb¡A@Dq¯Þß@_x0010_+&amp;ä+@hy¢_x0017_@"JM1@´_x0010_S:~@äz²_x0003_Í@l|_x0001_osª@¬\_x0010_¦9@_x0008_ymøo»@9¦(ðl@2ôÆ	_x000F_¼@_x001F_ßþÏHü@dt_Ë´@0ÆÔR_x0002_k@Ö`_x000E_d_x000E_"¡@Â_x0007_P_x0017_`@Ä0»Ûµ@¢év_x0005_@cÁ_x000F_M@ÞB_x0007_£@òóµÜ@®uYÉD_x001E_¢@ÿù¶½_x0006_¡@jåX_x0001__x0007_(@°3_x0006_¥3Ý@°_x000D_·Nª	@_x0004_Zr½°@øô)_x0018_@Dñ´Ç_x0007_Ì@(÷u^M_x0003_@{P²;µ¾@\éPéS@Âb£ÀVÄ@_x001A_ÝÁ7X@Z¦¤ôY|@¤m_x0013_ox@_x000E_GäYÝ@¼Ñô¼7@æ_x0019_æ0È5@_x0008__x0005__x0019_MÎ@Ó«Ã_x0007_Ì¸¡@lLÿÞ_x001B_@ËñèØ_x001F_§@ÀÏ&gt;_x000D__x0019_@&lt;Úeíx_x0016_@àQ_x0012__x0012_)@|Õ9_x001B_ã@¼_x0001__x0016_ @æ°(Å±@\íºß_Ö@~¼fL²@zªÄ[ûR@J÷WÖÁÊ@T#õÅ§_x0002_@ÂiVk@_x0001__x0002_à0ã	öB@b.ÜîPã@_x000F_öºô¹Á@*e§ø_x0007_@ËÅe*Øi@f_x0019_Ünþý@&lt;9.Å@fû¨m·@@_x000C_{ÎC@rÐ¨_x000B_H@J!_x000D__x0003_.²@\»Úâ¬¥@6%¤mvÌ@bËGÙ@,®S_x0015_k_x001B_¡@_x0008__x001E_%dÑê@¡Ü0nõ¡@ÆÃAq@râê"_x0008_¢@2®KÔ§@[ÿÆ_x0003_K- @&gt;(kö6Ô@h=m/_x001D_×@dV©X.@Òî£7ª@Í«þÉ±ò@µHf) Z@Æ5á1*µ@6]Í_x0016_@nÀe=_x0011_[@&gt;²HØC9¡@=(òO_x0001__x0002_)"@ÚÇÊSÑ¢ @_x0015_8X@xßR«´@ßÖEy_x0002_Z@d#êúË@Þì2_x000B_"@ÜK_x0003_=@Úik[¾@*_xý£@~³§Ø[@_x000E__x001F_Â\¢@iL½_x0018__x0017__x0015_@(¨ßÒI@&gt;_x0003__x001A_Ï@âÁFmð@¨	6W_x001A_@CDc&amp;_x0007_À¡@$Ã×°r± @_x0019_eâ_x0008_ @£åºL@fÄo¢Cy@7·|_x0003_n@x|Ë]S@vCfÊ¿@öÉlâµ,@²h¾/Ý@jý61æá@éVØ÷È¡@Ä5Ó_x0015_í @_x0008_Þ9É@ê0×_x0005_ø;@_x0001__x0003_ÓhÄ¿¦@JÅû7t.@_w5@/m_x0003_Ä_x0011_ @,&gt;¦$;=@s_x0011_lÖðH @_x0007_6ÐÕ_x000F_8@à_x0011_m²;@µs ;@&gt;MÝ¦_x000B_@fí7_x0012_@Ò_x0002_Ä@Â7@Ltïïü@L+_x001C_êúÈ@²+_x0019_kv¿ @Bß/]	V@8¯¸{Ô¿@pÌ;îk@ºÔe.¸ @þRÃt7É@_x0006__x0017_ô0@µ@þëñ!§Ý@_x0018_#ocá@(1B&amp;ªN@t¹ê_x001D_@dÏwót)@ÓÌ9_x0001_·¢@°_x001F_å6ø=@°_x0016_î]Õ_x0014_@®4)¡_x0008_@_x0016_X_x001A_¹_x0019_@4®k7_x0003__x0005_K@_x000F__x000C_l_x0011_@"\nÒp@2m9ü_x001B_@$¥zu_x0005_Ä @_x0014__x000D_nb@_x0014_iSlSz@_x001A_Ð£»n@dª§¶I@Ø_x0004_³lÈ­@t_½_x001E_Ê@Kú8Óa$¡@Ð)Ì_x0002_«k@°]_x0005_në@Æ_x0001_ÎÏe@P¿wø]¬@_x000F_O[È!@_x0002_h_x000C_ù@ØÔø®,é@ø=È(£@æ_x000F_a Ú¼@øòz_x001B_@!_x0008_Á_x0005_E¤@|(I®ÉS@¬ï¥Mæ@"ÄJk¹@ºô_x0019_ìF¼@9_x0014_e]_x0010__£@üHCÑ,@óõù	£ @Ä_x0008__x0003__x000D_|@Ñ_x0008__x0013_X_x001E_%@_x0001__x0003_Kv[ÑOe¢@~H}ý@.ïØ_x0003_º@ÎûÞ_x0018_@Âö#©_x000B_@ÌbWÊfH@ýî_x0008_kp@ @uv\_x000B_@&gt;§89¸_x0016_@N5È_x0002_y@Ü_x0001_Ç¯P[@._x000E_û3ß@!dïj¶_x001F_@lj_x001B_¼_x0012_@2ª_x0008_50@,_x001F_ïþè @º)éc_x000B_!@áÐÔwÅ@Ô§ÁÑJÞ@b%R_x001F_&gt;ñ@ÒÇ(/"w @\{Î_x000D_®É@Î_x001B_,$_x0004_ @_x0003_Nj¸å@&amp;áØw_x0001_@f_x0005_&amp;_x0016_ÿ_x0016_@:*Ä\àØ@&amp;MKwl@Óîi¿@6W­iz@_x0008__x000C_//Úa@f_x000F_c_x0004__x0007_wþ@VU©sX_x000C_@J}~&amp;@æÙi_x0018_(â@Âe¶@_x0006_nßA®à@¡RÄÕ[@æèÂv)@\å_x0006_Â¼Ú@t_x0012_{ôw_x0007_@:yÅÆØÈ~@N¸_x000D_b9þ@°4_x001A_Cõd@Þ¾_x0001__x001F_MÌ@N)ÜLf"@Z)_x0003_ú_x0003_&gt;@p_x000D_J8_x0018_@ï}_x000F_u[_x001C_@ê!_x0013_­Ók¢@dÙiK@ÖG+_x000E_£ä@È·TÝ¤x@®(_Å@+2z_x0002_4Ç@ÒÌ?×Uû@å_x0005_©:Ïc@§æ_x000C__x000B_³5¡@"@v´@_x000F_¶J@rä&lt;ÙÏ@ö¹áPî@ÎSÿ~@_x0001__x0002_U_x0014_jJ@_x0016_`¦;.@uúÜÂKb¢@³k/}0`@6ü.Õ_x0019_b@J_x0019_¡ZÈî@(JÜðR@ï«#ÏT@h½Á¥o@tÌâce@Ö¼WÍÇ_x0004_@&amp;WHf_x001D_@¦·Yü_x0002_@ _x000C__x001F_eã·@î¾\¬Ìã@$[YÁÚ6@P/¬8_x001F_§@&amp;îZ_x0004_@_x0018_ÝLÎ_x0010_ß@ÉÏE @À_x0007_ÅjZ_x001F_@èlþÓ¼@N2è_x0007_Jü@þ,Q(î@D\_x0004_9 b@IÇ¯ª@ a_x0010_°Òz@Ø_x0012_ÒÂü_x0013_@¦o_x0018_V_x0019_¦@_x001E_½QR#n@)sÁÞ_x0011_ @PÂ!ø_x0001__x0002_C@Ü.7_x001C_u@_x001C_mîò_x0012_ó@ümu|Ô'@&amp;Ú:×Õ/@_x0006_w_x0008_Tsì@âÖÏt@â]"_x0017_Y@@: :çp&lt;@_x0001_¦+2Æ@X_x0008_pô@°_.ê_x0005_@+À³@{@æ¢ß_x000D__x0008_@.Çfá@FâóYF_x0010_@_x0001_©Ê|â@_x0005_á_x0018_D_x000E_@î4rX@Ü­Ü_x0008_Ý_x001C_@å_x0001__x0018_±@ésaÀø@æ?Z¢U@Väñji@n¡Ò_x000B_o¡@_x000E_Ýì7@_x0002_;WÙ_x000F_@k_x0018_{¸@æl_x001B_Î @b6-ñÞ@Z¿^]Ñ_x0018_@w~¸Ùä¡@_x0001__x0003_Eîó_x001A_&gt;b@°¼Ó_x0012_µ@_x0018_=UUM(@úº_x0019_¯ñ@-òâask@8,_x0002_LÑ@°46Ö@=È¥F%±¢@äY{®(_x000C_@.48ðF @Úþ6_x0004_ö@Ê_Xj?ù@ÈXJfØµ@N¿_x000F_­Yï@tµ_x0003_ïå@B_x0011_èJ_x0007__x0003_@_x0002_CêÖ@_x001A_o&amp;Á}_x001D_@~z(Õ7 @n`#;Û/£@h,B	Ú]@à¥Ì®ò@_x000C_Ú×Oh_x0005_@ú2åm@Ö_x0010_ê©Ç@WçTaÖD@ÂÖ4«*t¢@J_x001A_mÓªÙ@m´ñüÙ@þA¾QEÑ@3Çgºþ@ö_x0015_0ö_x0001__x0005__x0014_ß@-_x0017__x0008_î!@_x0010__x001A_Ë³@Å=ò×#¢@ª@_x0011__x001B_¢D@áÂðÎ_x0014_@L*î¹A@_x0005_#[¬_x0015_@ö³\A_x000F_¡@PJ¶}@jä_x0014_ÁëÊ@ÅcñôØÉ@ô6_x0006_ª3I¡@LzoäE_x0005_@Ä_x001C_c¨@Nf`§Úë@5Ã@Ã@	¨Ø_x0002_½è@j"¦¡@p,((Î_x000E_@ÂçÕ|N@¤3S_x001D_@:ºZ_x0012_¤@Î(J_Q@&lt;öÔ-\E@_x0010_±_x0007_Yí@ð5_x0008_7_x0007__x0003_@Þ&amp;_x0004_Z@.sY@A¯á×Ç@@_x000C__x0016_o_x0011_@_x0006_öòÜù @_x0004__x0007_þ.êØYõ @o}}PËj@XÓ_x0014_¥O@pr»cí0@ó_x0013__x0005_Ï(@r_x0014__x0010_ óì@²_x0016_Eñ¦ÿ@,$7_x0017_m²@:_x001D_àÇ6m@P`_Aé@_x0008_ËJK¾ï@l¦£´;ý@¬¢_x000B_(@µrEPO!¢@_x0006_¼áþ@ÂìER¤@_¯ãÌ¼@&amp;1_x0001_F@Ô3¶K@ñ_x0002_RH@BLía×_x0006_@¨;«_x001E_V@_x0001_R_x0003_2@¸4_x0019_:,@}_x001D_SU8 @0Ã_x0006_c@$â±_x000F_êM@Ø!^_x0014_í_x0001_@È¨_x001D_&gt;= @&lt;¡¢g©@³_x0010_0¼jp@¹û¨{_x0001__x0002_Ú_x0018_¡@0RRdè¡@FÏÀ0çÌ¢@ü©ì/z@b\%'@h_x0019__x0015_¡×@³ YtZx@¶XV£@å}üT0»@Ý_x0016_._x000C_Í@Ú{Î&gt;«Ç@DÎ¬&gt;1@|îY¸/@¶· á¦Z@ó¨{;_x000E_^@öíík'ö@*_x0012_}Õq@t¨_ðt@´_x0005__x001D_f¢8@®Ã« cq@{"nÊ©¢@¼²b«î_x0016_@¬_x0011_&lt;Ih¢@È_x0018_ÛÌ_x001D_ü@/çC«y@_x0006_Ï_x000B_õ_x000D__x0008_@~ªSºñ@N÷B ?F@îé*u¢x¡@_x0004_ÉkL¯@_x001E_&gt;ll@:¹_x0014_¶¶&gt;@_x0003__x0004_¬»?%´@ûN_x0004_Ç @ø&lt;o¤ð@¤.?!­)@_x0016_&amp;¾_x0015__x001D__x0001_@íûáX×@öcÇ\@²MÇÏúe@£¯á× @ÐóÈG@l_x0008_âðp@B_x0015__x0012_M·¸@FjW_x0017_@dåuYú@_x0018__x0011_{-U@)ÿdk_x0002_v¡@`ù_x0006_à@4Er%ÓÒ@¦F;+´@_x0003_ýP_x0006_,è@ê´À_x0005_é@]3I_x0007_¬¡@ÉTåi-¡@4qÁÙµ_x0018_¡@É+uhõ@$¥9pÓ@9k_x0011_@:¦èþ=S@²¡EÌ?@j!;,_x000F_@Z ºAû@.^_x0001__x0002_¢©@zà6ý_x0006_@_x001D_°Ú¶³@_x0001_ø_x0010_·G@|³Í¾PH@¾@&lt;Joç@|9}.¥@À=_x001D_E4ú@ÞÐüa3;@$¢È_x0018__x000B_@Q	Sa@îî_x000E_ãì@.=]EÆÁ@öïÉïþ@ðdå¥_x0018_¼@_x0008_Ô_x0015_Ï_x000F_½@_x001F_?úË_x0004_ @b®&amp;{Í@_x0017_-_x001B_ú@¨_x0010_;T°@`¸hG0@¾¸KÜÇ@üLÄ"×@ïÇf_x0008_X_x000F_ @F!j%,¿@ Úr_x0012_@ÑÈùzÕ@)û)_x0013_-C@=e5i3¢@i_x001F_tVe@h¢@ÂY!@¹_x0019_ï_x0011_@_x0004__x0005_°I_x000B_Î_x001C_@ u±@B_x0018_âÄ_x0011_ì@_x0005_ú?!@&lt;ú_x000D_Å5î@{åC_x001E_@´Ýö»?@_x0005_]é$_x0002_@.÷ÊÍØ@X¦Úÿ@_x001A_]ÅÊ¿@_x0018__x0003_í@Þè8tkÆ@t3_x0013_1G@àÖª&amp;_x001C_ @ºà¤ö¢@Á§D}&amp;&amp;@øüèÔ_x0011_u@ñ¬Éý|_x001C_@þ_x0008_^­¾_x0008_@$×½ÏÑù@_x0008_O·âÆæ@Þ-^_O@ø_x0019_à­¶f¢@óÏô8@_x0001_¡_x0012_]@ ¯ßØ[ @_x0013_A_x0001_EW_x0001_£@ÍìÈ´|@$_x0010_½¼@_x0007_¿&amp;õî @"_x000B_ÕL_x0002__x0005_Îà@^V_x001B_µº@¨ß_x001F_@A±_x0018_Î@Ê~z°w@G5IùXj£@h¶uu@4ÓXðìÔ@0Myn_x001F_p@_x0002__x0003_Ø¤¹@_x001A_oÊäèÊ@ÞoçLv½ @_x001C_irÃ«@	K_x000F_ãù@)­-_x001D__x0014_q@6_x0001_&lt;_x0008_¿@¼6k¢@ôêØ3ú¬@ IOD`@x9Áý±@^vBªè@mm7@Ýxò¨D_x0007_ @R9¯_x000B_5@_x0012_òª&gt;Y¡@_x0011_&lt;GKüÑ¢@ò¶_x0003__x001F_$@À_x0008_&gt;z@~Ú»eü.@H×iB @ôÊ_x0018_68@_x000B_øx_x0004_Ù@_x0001__x0003_ÂÓÆ6@d]Â¿õ@Y_x0017_¥ë@Ò·ù+qs @fé_x0004_B_x0010_v@ªGÔeÙ@°_x0015_&lt;Þ¼ì@È4V¨üû@"¸ÆLk¡@ðá_x0019_dùÁ@®¾¢¡ò@*Kf¬±x@¼E_x0018_T._x000F_@óå_x0002_@Ô?¹4_x0017_r@Tnhäºb@2±%T	@º òÒ@üàTvÆÛ@d'ÿ_x0017_@Ì:Ý­_x0016_@¿_x001A__x0004_«-@E£ªÏ_x0014_{@_x000E__x000C_úòCû@=Yy¬_x0010_G@P_x001D_-cOÕ@êoÑuo@ó¼_x000D_$Eò @^ý,o¤L@@_x0013_W2e_x001D_@ìà?¹ò@_x0003_Pq¤_x0002__x0003_Oe@ôË\_x0003_f@¾6'ä@t~u&gt;ÄA@¸Ä-Â¹@½}ß;º_x0004_@_x0008_ Òÿ@Hñ¾È1_x0001_@ÆK_x000B_êÿ@æ,_x0005_-@\ó9\e&amp;@ â_x0003__x001C_7u@ÎþØcý^@1sÈK"¡@ÐÝ_Ð* @^_x001B_D;D_@ex=Z@h'E@¤Ê_x0016_ xé@ú_x0002_SmcV@¼r_x0005_ßK¡@_x0012__x0013_L­ @±_x0018_Øë @_x000B_fZ_x001A_R«@ZÏy_x0015_@émRó_x0007_¢@ú9Lj&lt;@êõ_x0012_h@B!cmúr@s)K_õ@eMïuÿ@r¯_x0019_mü:@_x0001__x0003_ºáh§`f¡@ÞüEúcQ@J_x0017_V-@$öwn°@´&gt;ê,ã@´#·ü, @Î42Îr@wÄóí@_x0016_v1®j@³.¨@¸µÉ_x0002_Yp@_x0010_7É`mN@(çD&lt;°¡@¦àÄ_x001B_¿B@_x000F_JbÔµ¡@j¬(_x000F_¨¡@4ç_x0017_);¢@%_x001A_P×5@_x001E_HÐô^@¤}ÞXz,@ Ï_x001C_'ý@2äsàPì@º_x001E_»Ã_x0004__x000E_@NG¡ófÑ@¨5ø"?x@èÓ?@(ëaaMþ@V,èöPS@º_x0015_ßGs@p_x0014__x0007_Ùf_x0015_@úØk¿_x000E_O@º!£_x0001__x0005_²@ð¬ëPÚ(@¬Ê¢_s7@&amp;ò£HëN@nXì¸K@_x000E_Jß_@ÒO_x0002_7W@_x0018_ÅÚ_x0007_Ã.@&lt;Ê/@fIÙÉ¡@¼¡ì_x0010_b@R_x000D_Î´i@UZS?w@ðÚ(BC}@Ú_x0016_CUZ@_x0014_Qmþ@k_x0018_5µ; @ _x000C_@_x000D_8ñ@âµP_x0019_ál@í8Ä¤ A@_x0004_0&lt;_x0016_.@z¼Ñm@Ñöi	÷*@_x0001__x0003_5 Ú@SJ¨ª¼@f¨|F@Â"&amp;ÒKÈ@n°@_x001E_ûÉôñ¯@lp_x000D__x0003_ÏÕ@dù*Wû¤@`Ñr¸_x0018_@_x0002__x0003_üb`µ_x0011_@BäG!@ª:¶Ûþ@F/_x0018__x0013_¸@î_x0013_/1@ _x000D_ _x001A_Üd@áÉ8A«@êÒ¤ªÜý@úkÖ_x0006_X_x0006_@_x0008__x0012_÷e @Z«ë~Ö[@ä¯À8_x001B_@èLê_x001C__x0017_Ã@_x0002_NÍDt®@$GzÕï_x0003_@_x0014_éÆ_x0011_°Þ@_x0002_r_x0010_w¹¢@x_x0001_rzÓ@D^iA._x0011_ @DßæÛàq@Rî_x0002_{õü@ itÎ@â_x0016_&amp;_x001A_B@ÁPhBýe@ù_x0019_4	_x0017_i¡@&gt;ð¼Ç@¼¤ÙåV_x0004_¡@FQúÙ@_x0014__x000C__x001B__x0003_B_x001D_@úì_x0007_ò@Ù¬Ò_x0019_í@\Q_x0007_V_x0001__x0002_"â@G{ÎD2¤@9ÙN¥Û¡@¨Ae_x0005_EM@:¸ª@ÿIÛC?@òäú	ó@6bþ¶_x001B_È@_x001A_5¥_x0011_w@_x0016_H[ÛP@ÞvoÂrW@_x0004_0¬.åº@¢y1LÃ_x000D_@y" @_x0002_VìY¦@_x0012_ÿ¶·n@çý¿&lt;_x000F_@V32æÀ2@\dêH=M@_x001C_Òh$]j@Ð_x001B_º@¼D@º&gt;hÕ»@_x0011__x0007_õôU¡@´¥àJÀÁ@Õ_x0008_±M@ö}Î=_x001B_.@_x001E_[.þ _x000C_@ ¯¶Û@_x0018_y÷£Ör¡@&amp;_x001C_aÃHç@_x000E_çâ%@^®Gð@_x0003__x0004_¸ê$æ_x0012_@_x000D_sg é@_x0002_ÃI+ @V¿_x001B_¡_x0002_@_x0008_!ØyØ @fÍ¶ 8@Dn¯~à@P+¯Ã%@þ9 Â´@È_x001C_þG¸e@8@í_x000B__x001E_²@®¸.¼l_x0006_@"Ñs@s@:î_x001A_jð@$Ú&amp;­@ºÌ´õ*w@Ñ©b@Þ±yi&lt;@vmö8Ä@l_x0012_æ_x0002_MÅ @ô`ÉÐö%@pÖÀÊÇ_x0018_@_x000D__x001D_*¡9_x0015_@&lt;iª*ºù@..T%¤b@²A_x0001_ÐýÑ@¬OPCYÌ@J)..é@|§ècö@_x0012_Sñ_x001E_]_x0004_@_x0019_¥M¥3 @ÞÊ¢w_x0001__x0002_@ÒCf_x0016_H	@?Àé_x0003_Y¢@'_x0007__x0006_n¡@Äè³ëQ@Ê_x001C_(»U@ôRi$î@_x0014_v¾ÿÊ_@¢_x0014_M÷_x0007_õ@xÌ_x000F_ê§@&amp;k_x000D_õ_x0013_@_x0007_:ÏäÙ@|+]rý¢@Z9òºQ@*)S_x0005_@_x001C_ ¢ÊÅ@&gt;_x0014_áJ¾­@Àn&amp;³þs@Â_x0017__x0006_þ(%@Jª=&lt;#@ÉJpó©q @_x0018_._x000D_ÿL¥@t_x001A_hùR@"Ýf%@RáV,mÖ@L,ùÄG@ê¨®ºy¡@¢¤5Ù^ÿ@ô"_x0007_Õ@êª8Þá@£_x0008_FQ@¹ú½ «@_x0001__x0003_²_x000B_£_x000D_¬§@ð20«Y@D´×ÕÚ@!³*ô_x0015_@B_x0007_å_x000F_Ù@¸ü«Ç@6yÆ{ê¤@~5@,çi@$³Î/_x0005_@\oÒ+]@2;_x0013_D:×@H_x0002_RÃ8@æ_x001B_ÐÕ_x0018_ô@Iáñ_x0007_N@6¤¢_x0019_»0@õ¯q¬¼+@76EO1_x0006_@W2__x0014_¼@¼Ü¼8B_x0017_@D¯Í5_x0007_@65_x0015_8×÷@N"_x0019_¿@^;ë_x0010_Ôß¡@ë­kA@l÷à§Z@»Úí±®	¢@im¢N@uê­×'}@þ&lt;è¼G@ÿ/}Ë¦ @_x0018_Ø_x000D_÷¿M@ãz×_x0001__x0003__x000D_@BGÝ_x001E_Òú@r=o¦_x0017_Ù@ðLÉ_x001C_Jî@Þë_x0003_ìí@,Ù_x0013_àq@F~Q®\p@8Ê_x0002_¹F_x0013_@=j¿hS±@'0bas@èA±Ü"@*²L_x000F_æà@à¢T¹T@¶_x001D_t×D@ó»c'',@%ºÇ¨IÝ¢@zÙ6Í@S#&amp;eo@-8D@Ìh¡Aú@=½3_x001C_oð}@_x0008_	²Å@ªÎÏùã @_x0003__x0005_X_x000D_@_x001E_8©q'@(&lt;_x0007__x0017_TH@_x000E_hÑ_x0011_ù)@¿çÓeüÐ@Úon{Ö§@MfÄË(' @Û|­:b@Ýmg~e ¡@_x0004__x0005_Ãi¾p @_x001A_Õ_x0019_&lt;qÔ@°&lt;Çlöª@h:L:Ä@J@rÁ@@_Â(q¦¢@*³_x0015_Ò@_x0004_)ªø_x0015_7@Û_x001E__x001F_@9@RÒ9«_x001E__x0015_ @¦_x0016_g@R_x0013_Õ¹Âp@ªÈ_x000F_ªfü@_x0012_ú_x0019_X`¡@u_x000C_)¢Ýý@Vö®¹_x001B_§@_x0016__x0003_»|WQ@ºô_x0001_NEÜ@`Ã½½@Ú_x000D_9_x0014__x0016_w@N_x000C_lP'@_x0016_JR{5@æÞMô&gt;é@$_x0018_f$r+ @_Ü.H@q´Ô_x000B__x0017_@_x0018_cÝ_x0012_ã@N_x0004_0¬Ùö@RyNHµµ@ ;&amp;O@\,.Þc@_x0002_¢=_x0001__x0004__x0003_®@pdf_x0014__x0014_Û¢@8Ö¯'3²@_x0001_ì©ä@Nù|E_x0019_@.ßÛºÚ#@_x001C_§~]&lt;@`_x001C_e»­ @dl_x001E_´NZ @ZÍý_x0002__x000C_b@ìf³m!@æìAæ_x0010_8@îé¥v_x0004_@ Èp_x0010_ý7@_x0013__x0001_ UÆó @Þk_x000D_x¹í@!N{pè @º_x0019_GÌå@_x000C_Ìûq÷0@0K~_x0005_T_x0011_@ÖZ«´} @2ûaI¯@2¥S¡·¡@ÿµÉ_x001C_?_x001D_ @nz¶e5@êz×W×!@HA~àz_x0017_~@@w&gt;?3@Ìu_x000E_RÄä@ÖªUÅ_x001E_|@ºÑk©_x001E_@öÿðxVç@_x0003__x0006_tkæ®_x000F_@ð"M8×³@z¥_x0005_÷@L±´ò§@XÜ_x001B_@_x0016__x0015_gÞ×@tò@´XD_x0018_{@â¥ÆvÖ?@«ý_x0017_-d¿@ÔÝP³i@ÚáhFP}@V[¸ºÛN@_x0018_gE­_x0016_@,7k,m@-C_x0014_=÷F¢@JZý¶s@a6pIö'@_x0016_÷_x0013_Òf@_x001E__Ë¿è1¡@_x001D_ïlqÞ@ß_x0001__x0002__x000F_@.í«91C@º_x0006_ÊÉf@ÅñP@	¡@_x0018_þêJð¯@a[r¨@|uÒ_x0007__x0004_@òÆ._x001A_ÇM@ði_x000C_{¡ü@öDIê_x0015_@FLî_x0003__x0005_ýÃ@ôÕý÷H@Üÿ_x0012_÷â@pMê1b@_x0004_LQ^à"@èr¡!Å´@ÜbÙa©@6¼m&lt; @Z·_x001A_ÎÝn¢@¼hï®_x0002_µ@|}_x001E_÷°@,BCë§!@¬ÆàÒ«ä@,&lt;6RW£@4Ñ²_x0003_P@_x0002_ç_x0004__x000F__x0010_+@øÙ±\Þ@Þ&gt;ÑÞþ?@Ô¾Þ&gt;Ò@¤éÐÏ6@_x0005_,N©«@2(`~p@6$_x0015_¬@îÎs_x001E_*@º¿È'jI@&amp;a@fÏH@å¶P_x0005__x001D_@²Æj_x0001_@é_x0012_Ý_x0008_ª@rªÂ_x0008_+F@ªö ØdF@_x0008_Xü@_x0003__x0006__x001C__x000E_££ú±@_x001D_·#Ô@Ò_x000F_6_x001F__x0012_@ð_x000D_¥m-_x0005_@MM]_x000C_Ê@_x0016_êE_x001D_Æ@®_x0006_ûÂø@ºçbHì @Z³o#»@¨vöÓ¤@EuÂ_x000B_4w@_x0014_skEþÇ@¨_x0004_áT@Agð @s_x0014_ö_x0007_¼ @ºèn½×© @:_x0005__x0001_TÑ×@_x0002_Àþ}#@´îO2@_x0001_â_x0007_&lt;@Xëö÷ö@HÏ©ßÆ¶@r#Má£@.ð³¥å@(æ0_x001F_b@p_x001E_Ð_x000C_¼@²A_x000B_ô7U@DvælÎD@_x001E_-_x0004_©_x0018_x@Í¹bÈR @Äy§áF@ Jë_x0001__x0006__x0005_'@_x0016_-ö¿@fúÇ{Ç@a:_x0007_É@¶÷ò_x0008_c^@ÇÙÓóñ_x0004_@jÌfzñ@ÂÂõ\Æd@_x0012__x001A_}ðï¢@¸Ù;ÚÚ@c°Êr_x0014_¡@äI_x0003_4&gt;8@À:Ôý@@jPäß@xR@ ²÷_x001E_ô@ªÆTç@e#_x001F_ëÒ@ºõg3)@DCÈ@î@TY_x001D_Fé@_x0002_'¤bzÛ@¼¤Í{ù	@ _x001C_`ôªt¡@Ð}ce`@î.#EÕ @Jim8Ãô@+OB0@_x0008_óµXË}@L_x0008_Åe	@¸_x0016_R©_x000C_d@Ô9&amp;Dsr@_x0001__x0004_À£úÿµ1@â_x0011_½XQ/@,%_x001C_äë@Ê$B_x0016_ã @ÝUÇ@fò¨&lt;@À´aëúh@V31i:Ó@F_x0018_²¼±@2Ý_x0018_tS@æ"Á¬Ã@Võ°¥@´J°@dõÂÀ^@æ©ß_x000D_O@7_x001A_IIY@ôÎp.@"=µð¯L@_x001E__x0010__x0005_0O@@_x0003__x001A_&gt;ô5@6±$[{÷@_x0005_&lt;_x001E_(¼@Ç±ñcx@h_x0005_O+Z@¦_x0010_]ÇüT@ÎO7r@_x0017_&gt;ß_x001B_$@ê7ó	[@p2Ã¡q¶@Ùf3XÃ@_x001E_Ý_x0002_u¤_x001E_@fþ_x0002__x0004_û@o}Î1õü@l¡p9_x0010_ä@ÇsÞ|&amp;K¡@ÊM_x0017_&lt;_x0019_@D_x000C_,´a@ú_ÙË®¡@þó!cq@+K%î8_x001C_@~ÏÑ_x0001_t@_x0010_WBY@"_x0002_23÷ª@_x000B_Æ¾_x000D_µ_x000B_@z¡_x001A_f#¡@0_x0012__x0001_h__x000D_@É£¨¨ÇÊ@ê_x0016_&lt;_x0006__x001E_z@_x0012_3iAOz@LêÊ@þ5_x0004_Â&gt;Ã@^«¸âP@ÿ!_x000C_@$Ø_NÕ@å/Ä_x0016_¡@d"Ò_x001F_Y¡@j®ðOü@@y1_x000E__Ò@](ïÂ@ )7%@t¦òq]_x0003_@_x001C_ênpÆ_x001C_@ ¹'O@_x0002__x0006_Ú4ªxû-@öCT,|Æ@qMÐ_x0007_üâ@®øíQ_x000F_0@bÄËÎÓ@Gç|¯¼ @ä_x0003_ïÖ.O@^ôú_x0006_ç8¡@_x0012_OÉ_x0001__x001D_¡@t_x000B_W_x0018_¤@Ý@Þ_x0005_@ö¶¤ø@J_x0010_Å*Ò@&lt;ñ_x0017_X_x001C_@Åñ((Ï1@6_x000E_»çÁ_x0006_@ØKmÑ@Tvô¼Û&gt;@Ü_x001C_±ò³É@_x0007_&lt;_x001F_è³@ªïÚZ]R@RÅ³8Zú@ã	e_x0006_~[¡@²jÓc¨ñ@~_x000F_±Æ`Ï@_x001F_0*Í@fÎ¥Ø @_x000C_ÛPK@z8_x001E__x0004_oè@´)W3ê@ÖUzAøà@(_x000D__x0002_/_x0002__x0003__x0002_@Âà.ðàñ@_x0018_z_x0018_ëè¶ @.Hí_x0017_ZU@sÞ©]@íO_x0003_±\ @ ¥ËS¡6@]iÝÚ%@ì&gt;Fê_x0008_c@gJ;; @§þ¦èj @jjîÿ5º@_x001E_hö@_x0005_ªÔ7_x0005__x001C_¡@_x0014_&lt;X_x0008_Ù@´_x000E_Ó?u@²¤ÃÝ¹@D÷Ã_x0001_l×@ºt¥²W@&gt;çYw @`¨´zø@4g_x0014_ª7¥@|Óy£_x0018_â@ÀXßnÍ@vü_x0017_mü_x001C_ @þ+_x000B_dÃ_x0002_@_x0015_ã®ø_x001F_@~l&gt;_x0008__x0019_@¨,ó}å@_x001B__x0012_åëÉ&gt;@è(Ñ_x001E_@_x000C_y¦_x0011_	h@_x0001__x0002_ø®âC@6É_x001F_Ø@1f)ÞÖ_x0007_@xeÏ.¢@"=adÑ@©gµ©M@dE_x0016_uI/@@Zè¯Ð@ª{ÿ:@nºm2@ ¾æ i@Öî_x0006_&amp;µ	@i0_x0001_JfÑ@Ç§++ZM@ôÿ·ê@°Ó¼_x0005_ÿP@l¼_x001A_¨_@L7hÈI@.ò½P&gt;@â_x0010_ÁªµÕ@ÊqFõp	@WØâ@_x001C_kE@dÇØs)ë@¬'B@Mg@G_x001B_Z¨Jû@´_x000E_Ó7÷f@îûlnèO@=¦­^é@:røÃ&amp;@^ñ±_x0016_@bV#I_x0001__x0003_ó_x0002_@Ö_x000D_·±µ¯@tÖ|«¸9 @íÁ_x000E_EäÓ@ðÇ^k,y@ÒÊ&gt;@èe_x000B_°@xîý¬¤q¡@_x0001_,²Øõ@Þ{/Ä]@MOºý+@,wº]@¬ý:ìÐ@äMÓÀè?@êADN=ö@_x0004__x0003_D¼Á@´¨8_x0014_ºi@Î¶jo}h@ÑTãN@R=§f· @JK¡9ù7@VËÒ^Äª@_x000F_æ¶âîä@_x0014_í@¿¯Ï@ø*ìÝi!@¦èßæ@¢ÛN_x0011__x0014_@¶R2ºé½@D*äÕH@_x0003_&lt; Úª_x0015_@LcmÒE´@hWJ@_x0003__x0005_m].IB@¤u_x001A_ek@F¥¸$*@ø£qáì_x0008_@¤ó[E!q@ÀCíq_x0010_@nfêy°@_x0012_ªÊ;Áb@º-_x000B_eWë@qM`®u¯@ÆéºMHF@rg_x0001_Ìº@Ò-S@Ò_x0004__x0018_Ðå¾@_x001E_ù¶N¡@j:ãz(¤@BxÎGóR@¸U_x001A_ü¼:@¸Ñ[ç¡@TÖó7I@`d?&amp;5"@²[q_x001F__x0002_ò@ð_x0007_ÝÀV¤@6_x0003_°®1X@4_x001C_×6@_x0006_ Tª@Æ_x001F_d»H]@_x0014_*_x000B_VR@:_x001C_¬[iÍ@?çªù@Àî?³C%@ _x001F_ýÕ_x0005__x0006__x000C_@¨®8Úó_x000D_@_x001A__x000D_²Â_x0011_Ö@(_x0003_¤aÔÏ@ÇÙÿ@._x0015_&gt;²¶7@_x0017_j÷_x0004_[ @¢óh @RÕR¤y@h	èA[@\Ä_x001C_Iþ¦@ôA_x000F_A}_x0004_@è_x0001_¬_x000B__x0013_ø@.ùH_x000C_O@]'2X!P¢@\È!*@_x0012_c_x0007_Ä×Ì@¹ÁZãd @v_x0005_(@¢3T\~¾@øÐ¹_x000B_¥c@_x0012_9U_x0014__x0011_@¥õ_x000D_¶_x0002_v @b)ÜPÓ@_x001A_ä)í_x0010_§@Ìþº@X_x0011_&gt;±@R«î	ÔÄ@yTfÝ[N¡@duÄ(-@øç%¹m@6¶éW	@</t>
  </si>
  <si>
    <t>ee22f6810a7b2bb2366a6ce6ce5e2232_x0001__x0004__x001D_æE*&amp;V@ÉàõH@»ÅÅ~2@Ò_x0010_OçÌ@Àáp×m@6_x001D_eß_x0016_@²© &gt;©J@íËØ®oÎ@u^ä&lt;¤Ñ@¦¶³P|@ Þ/_x0003_";@MNI0¼@m³¯i|¡@vÒC;° @XÆ i@_x0012_]ìÜíÃ@Èè_x001C_.F@-ö°ò[@6²£â8@_x0014_F_x0011_d±_x0013_@ö__x0011_*-7@,è¨_x0012_r@d_x0011_­l_x001D_Ì@Ê)t_x001E_t@úDÀì»n@.ñÁ¦£þ@¸ý~ò1ù@ûIkê«_x000C_@,w&gt;.6f@&amp;_x0006__x001B__x0002_pC@®o±tV@¯Ë@_x0001__x0002_@¶c_x000D_Úo&amp;@´Ù0y²j@ }ºü²Z@°¹Ö¹_x0014_@LªQ/@zöÓH|Ã@_x0008_&gt;aÖÛ_x0001_@f_x0004__x000F__x0006__x000B_3@v_x000D_qã@¸R~!@·Äµ-@³_x0004_Íø&gt;@Z_x0018_Ä_x0008_@v!Ù_x0011_û_x0002_@UÏÍÞ@ìh_x000F_,ÒX@ÔPíü/© @¢^ç¼@ÞªJçØµ@Ì¥ ?7_x0012_@¢|*_x0002__x000C_@_x0014_$dF_x000C__x0016_@Ô_x0006_ù6@´=tïs@Ö¨þI[@PëBÄÜï@_x0019_\öÿÙ@.öA'Á@~ÏLFS@Ô_x000D_§wº_x0017_@°¬`ßè@_x0002__x0003__x0016_)Ê¹%@|ºî;½þ@2_x001B_ÈB@&lt;áÀÒÌL@FïëX»@à±ó\ ã@qæ3· @V_x0004_:Þw_x0004_@_x0006_Ñ_x0012_'E@êë_x000E_ íÒ@ü_x000F_ÌÂÐÑ@x_x0019__x0016_·0@¥fÌH÷j@×´K´û@7gÌû@r&gt;_x0010_ì!_x001E_@ø_x0007_³{O_x001C_@náýØ_x000D_@JF:Ì£+@Ô_x0008_àâ9@D¤©¹_x0007_¿@&gt;ð¸c@Øm*·}@¢À_x0011__x0001__x0012_ü@nBþéú®@¾ã_x0015__x000F__x0005_[@0iþ^&amp;@_x001E__x001B_.+N?@¸_x001C_ãBZ@fSh=¿@hÖ×å@Äó_x0002__x0003_Fþ@_x001C__x0002_í_x0003_@tá×NQð@®!S@_x001C_+Ù=¡Ï@º,_x0003_J§@ uD¤G@¦h7¬@,³ ò?Ñ @Ð,ù½9g@r_x0014__x0002_FÞ@Î_x001C__x0012_pá¡@²Û7@_x000C_38m_x001C_@-µ_x0012_ c@qdÚ:[G@ã_x0007_ò´h@_x0008_&amp;_ñq¸@Ëz8íw_x001B_@È¿@ñÿ@ ë"NÍ@_x0012_à(D_x0016_:@tª_x001B__x0010_!@üáÜY#j@´&amp;b«}@lqÃ¦g@©_x0001_j_x001E_±@Â="P_x0019_'@.vk_x000B_@_x0004_ÿáE@_x000C_ïp] @Nõ´Ü»p@_x0002__x0004__x0001_×¢%_x000E_@¾É¹Êµ@µ&lt;_x0003_6 @ _x000C_i_x0003_@jíDÁî@g*=O }¡@ÀTò~T@&amp;!Øh_x000B_¡@_x0017_N_x001C_Ê@t},d@vy³ ±°@oFáå*x@_x0015_-_x001A_Øü@§.Á°Ü@hæ(Êµ×@ÛÅ&amp;_x0002_¡@n)uA÷@6_x000B_¢/@øñuÄ@©_x0006_8iD @ìZe+Óú@ÚîÒò_x0001_K@_x0012__x001B_Ucfd@®/_x0019_k#N@ºs§+_x0002_@ªæ_x0016_m_x0011_@î_x0015_êßQ@¾ü,R_x001A_@8.(©_x000C_@BAÈ&amp;_x0012_@´Ëµ{h@Ì¤x _x0001__x0003_·_x0002_@&amp;[y½B@m(Í_x0012_l^@¤_x0014_7çÒ@ò_x0003_&lt;Á@|,²¡@_x0014_4_x0015_ÒPù@V_x0010_b_x0002_"þ@Ð_x001F_0u@_x000B_O_x001E__x0017_Û@ª³Gñ_x001E_¡@_x0001_¹­_x0014_&gt;_x0013_@X¬õ_x0001_@¸Ï&gt;;Ë¡@²é_x000F__x0015_;@$!&gt;á @_x0019_ÈJÀC.@"åf½ï@_x0014_¯T¢@n_x000E__x0004__x001A__x0015__x000E_@ÐÒCò}@	i¥@&lt;ò_x001A_[@VÝÙÛ@ÎH¸\Äá@×æ´l:Q¡@_x0014_ôîE©$@Æ&gt;4&lt;¤c@åí¦6 @t&lt;5½_x000B_@"__x0017__¹@z+_x000B_«zT@_x0004__x0006__x000C_õ?ù&lt;¡@A_x0016_çÏ+@_x001A_4¶Ân @öë&amp;Bé@¨ª9:kÌ@²¸b­îª@xeKù9@&gt;ß (Z2@ú_x0002_SåÂ_x0002_ @N_x0010_²ïø@¦¹5ÚÊ#@_x0001_ct$ì´@øåRÄ¯@ûûb?Ý;¡@Ö¸_x000D_2¸@ÑÊ_x0006_-æµ @ Þ~{-@:ºfÝ_x0005_@ÐD!_x0001_@³jëÕ_x0017_ @~?6_x0003_¢ @_x000E__x001C_9_x0018__x0003_Û¡@z@¹È¿@áçM½ 9 @FÉk_x0016_8^@dIuilì@·\~_x0019__x0010_ @6É_x001C_)*@_x0010_&gt;Ð_x0011_@_x0016_ØQ`OÏ@¬*:{@{_x0002_,_x0007__x0001__x0004__x0001__x0004_ @v_x0008_´ó4@EªÔ_x0003_¼}@_x0014_/8_x001C_{¢@{ó%Ø@îð	Ì@Puo^÷G@d_+6@jqOÌ	@ _x000C_URg@Î®Åül@_x001A_Ââ+@_x0019_×0¥_x0003_@ÎÞù_x0012_¡@ÆÒÓ_x0014_l@æøßÞÏ@p±ß@_x000E_`¾ÈÅÇ@_x001C_ÚÃ,_x0013_T@KäIû,R¡@Ùú_x0005_G÷@VÖbÑë@[Û'1S_x001B_@¦¦ÅÄ._x000E_@ÞHRú@L½3£³,@Û¿_x0010_2|(@ã\ÜÔ_x0002_@&gt;¡Þ_x001E_:@¡0x]_x0010_@B1_x0005_ml"@¢Uüu!@_x0004__x0007_ì²EúÛ @*5Ü¦ã@è_x0011_e_x0001_@#´_x0002_³ç_ @¸/SC@´_x001A_Öô@´2SJØ_x0006_@_x001A_º_x000D_O³Y@Ú&lt;'Ä@£1üB-È@öÒÛT@È_x0010_úc´@_x0018__x000C_¨_x0019_µ @{n¬Ýì@$âzÈç_x001F_@_x001A_ÔØ_x0012_´0@ 4_x000D__x0017_ôé @_x0017_Õ¢_x0011_ë±@Ç_¶Êz @ËO9w¼_x001D_ @ë~¹¼@V¸C'Û@_x0006_á_x001F_¸@ãUN@h|òJê@^}³þ*@dîiÃ$é@ÚÏS@ñËfYØ@°d¯_x0011_4_x0005_@P^Ôì Û@_x0003_+à_x0001__x0003_3Â@v×2³_x0016_@å^%'w@'¥½î70@È_ZÿÙ@øª,ÿn_x000D_@©CFç@Ë*GuÂ@_x0010_ârà#Ï@Â þ¡@_x001C_©n\7@ê¡0³Æ@;2cÁ_x0002_@¤²z4@b_x000D_N¦q@6"_x0004_A¦Ä@ØìåÄ¢@Z_x0014_`-)L@êüd@e_x0014_f_x001E_·H@zZ_x0004_yÐ_x0012_@µ¿Åÿ±@§P}_x0006__x000D_ÿ@,ÀA_x0004_æ@ìöÍ7ê@¼é}_x001B_1J@²á_x000F_&amp;B@_x0014_m_x0014_MÆá@Ñ_x0013_³@*ß§@´t¨Q;)@´kÃLé@_x0003__x0006_"52bX@ä 4_x000C_d @.ÙF_x001D_Î:@tÓ_x0011_N©@_x001E_nü¬#@¢qV`ÝT@¨5ó`¸@SÉoF @{y_x0017_É±@Øå°½Ë@_x0012_:z^_x0006_ú@¨£­Z§û@_x001A_»ãà@ýrÿ_x000F_éÖ@Ú|¬GqI@V_x0001_¥PjW@æáãê~Ö@òM"×»z@_x000E__£_x0004_²%@04¥_x000C_É@x1_x0002_ÊÐ@h_x0012_ª±éc@¨C}&gt;@\v_x0014_¡j\@{Ð_x000C_¾_x0005_@V[éæ¦ø@&gt;º#Â@ jÈÍ@,Wó,_x001A_÷@_x0010_'¢¼_x0006_M@èëÇ_x001C_@_x0017_¨¨_x0003__x0004_·@È²¶!@æ@øÀrëU@$®ö!@£rD'uM@¶_x0019_è?_x0004_È@lá_x0016__x0015_å@r_x001F_ÂFõ@P&lt;¥_x0005_l!¡@^jqK_x0008_ý@x¹»À_x0014_¢@V/Ùý@^0*'&gt;@¤¯P¯@:S0f&lt;Ü@Ì9_x0002__x0004_j_x0007_@_x0007_×`Ö@j'`´Ü_x000C_@X®ÍË\*@B_x001E_ì_x001C_í@Ìµé¢û¬@Xûô¨æX¡@ü]_x0014_Çk6@nN_x000D_â_x0006_(@¬}¨ù_x000B_@ºU"°z_x0017_@¨0¦XcÚ@_x0018_R37Ì@ô_x0007_X_x001B_N@_x001E__x0001_Ñ @:K¡Lô@&gt;ªsAl÷ @_x0001__x0004_lèu_x0019__x001D_È@&amp;jd¼ÅY@Ô,i${S@¦_x000C_gp¬k@¬yÈ_x0013_É@2_x0019__x000D__x0007_¸_x0006_@îs_x001B_Ñ»@ ð}_x0006_Ã=@¦­Z_x000E_*@¶S¯§ê@ÀÕÿÚV@¾·GGý|@Ì[!9@/1$&amp;@Tég6e@_x001E_X¯ÊF@¸S¦ÎâM@¶Í@ÛÚçLM©@Vs_x0002__x0017_s@_x0003_(ìâå³@_x0002__x0018_f@"W@JfBC@øàk_x000F__x0004_ê@Îâ«QÀ@úâá&amp;_x0016_@_x0004_ó#éW¨@4Yõ¾XD@¶º	O_x0008_i@¶µu_x000F__x0013_È @2íÉ=ß@ WÖs_x0002__x0005_àN@_x0015_]Ú&lt;@FT`Ò@v¿Äúìv@_x001C_·¢bÞ@ÀW_x0005__x0004__x000C_@¸_x001E_a@8@¸¤_x001F_nÜü@Fª¿Y ¢@&gt;ø°Ë_x0002_2@dÈù]R@_x0002_²_x0011_uÈZ@äoà§i_x001E_@|6§b+_x000F_@ô³ò_x0010_ªp@S_x0003_nÔÂ0@_x0001_¬tÅ$x@ö#æV_x001A_@è-· Éò@r_x0017_´@¶_x0007_b+3_x0013_ @OF /@pJª_x0007__x0019_&gt;@w¨_x0011_Åa_x000B_@ðà=­@Ö U°²y@g¤ÞUK@îz _x001B_U@¬ê¾·Ôñ@«BÍ0÷@Jõ_x0006_Ã°@0øf_x000C_ @_x0005__x0006_hV\Ø@8_x0017_=î½ý@£ZA ö!@Ö«ç«2¤@êæ,Tà~@_x0006_na?Ó@_x0014_3é¡Q@ë_x0015__x001C_Io@Îª°'´c@x&gt;ìïÎ@*]Iñº_x001C_¡@ÒE*%±G@T-ôt¥@_x0008_î÷õB_x0008_@_x0018_þØÉCý@Ò§ô_x0007_Ç@)¿¥y@(DI¸I@0#K¾_x0001_¦@¶_x0007_2-''@2&gt;]¯_x0002_@:ö_x0016_g39@°&lt;ÀNë@§_x0019_®9@Àse:3©@_x0013__x001B_Üå_x0003_@.±´_x0012_¶z@z!_x0001_Kñ©@ù:L2@_x0004_ø&lt;üRq@Îö{xÌ/@ì_x0012__x0001__x0005_âD@¤._x001B_mY@È_x0017_}ú-V@L!ÒÃ0@_x0012_6f _x000D_î @[Ý_x001C_Ê¡@¬R_x0016_o@B½_x0004_ÃÖ2@_x000E_0={2@_x000E_ÿ&lt;êÑ%@ C_x0002_hóè@_x0005__x000C_3ß@_x000D__x0015_û&lt;_x0001_@¸Ta_x001F_^@Ä]_x001D__x001D_¸õ@_x0004_H÷8_x001D_k@­¦ÓL-@_x001C_bðà1@_x001C_N_x001D_Ûæ@î©§p_x000E_@Í_x0011_ù_x0006_Á@ 1½ë_x0003_Ü@#!#a5q @ð$_x001B_Ör@_x0012_åøûá@_x0002_#_x0002_´¸æ@pþuøÚ@î»óU("@_x0013_¸ÄF±@_x001D_Æ¾åüÁ~@L_{OÕ@_x0015_S&lt;1@_x0001__x0002_Âg%1@èÑÉ&lt;"Ê@ ®¶JgÚ@2ÊÖ.SÒ@@_x0005_|E ~ @Ùá³_x0010_J@^·6ÏR@_x001C__x001C_¯m'©@ÆóÉ£a@1£öäÍÔ @öÝ*:ü@ù0eS}@JO«_x000E_? @$w+_x0006__x0015_Í@Ù2seü_x0005_¡@Ëéx_x0004_Ý0@q-(Åª@Xô_x0018_iã¡@Û£´O1@4_x0013__x0019_Ã²@ú¦Á@×m%Ð­_x001C_@_x0018_Ð¬=_x001F_@Û¸*F¿@wÐª·«@Ð_x0014_nã@|_x001E_tÐ @Xé#Â@\²±_x000F_CS@òbÄ_x001B_g@Ö;â?_x0016_ô@úDí®_x0002__x0004_f@ô"Ä @"»¢r(@æ0'b¸ð@&amp;%¹_x0001_G@_x001A_ÔtB¿¯@2ØHm~@f@]aã@Ò_x0014_-ìob@q¸_x0012_p_x0017_@ôYXwß_x0014_@jE\Y-¥@´_x0002__x001D_Øå@Ú§\Ïî1 @r6ª}Ò@H)/cÊ@_x000E_sC¨@Ð+_x0015_2]#@J0íZÂ}@Hae\×_x001D_@4ÆU_x0016_%_@PJ)¿_x0015_@v³GSÝá@RjY³H@½ëí/@(Çê¥_x0013_ä@á°_x0007_¢@èUYë_x0003_v@¯ªô©ú@ü0g%@_x0004_Ý]£xP@_x0001__x0002_(A&lt;Éþr@í¸ÇK@Ò1y	_²@M¨Måq¢@ú_x000E_ûSÁî@_x001E_ü_x000C_Ô_x0015_í@kú_x0017_áæ½¡@*»_x001B_P8@Ç_x001D_Ì_x0013_Þ@vÊ_x000F_`@=`QÃ@v¾ï_Yh@ô·h°Ð@,Î©Ð¥@:sÒlSD@¨;Y*Y2£@_x0018_Ú»EÈ&gt;@DÇ2_x0006_&lt;@&amp;ò¨¨iw@ºß«ï®Ì@MÅ_x0018__x001D_¢@=´êÒ@¬ÕèB@jcÏP@d_x001B_yV@&amp;,¤C@&lt;¨,¾è_x000C_£@_x0010__x000E_ý_x001D_ @¾7_l@_x0012_×_x001B_©R#@\ìÂ@_x0017_,»_x0001__x0002_rà@ª(*N4«@_x0004__x000C_Ú@´ÐÃD²@Æsg_x0005_¸ä@ª&gt;Òuk@äÈ®¾`a@Ê÷ÐÉ!@_x0018_Z,B¢_x0019_@ª®Èï_x0003_ß@ø_x001F_,È@È&lt;¯µV@æï9¹»i@_x0012__x0014_úqS?@²øjR_x001A_ç@_x001D_Þ0§_x001E_@_x0012__x0013_{ü_x0004_E@È2Ââ/@¹TË_x000E_ó@_x0007_Ö4µ_x0013_@_x0004_"möt¥@â_x0012_(· _x0016_@ÂÊõ@V@zbl_x000F_&amp;Ù@Ew³ë@Afe|Õ@ôù®@×Ôay @F?Ujsq@ÔYê_x000B_ñ_x0018_@jãZ×_x001B_Ä@úP¶Z£½ @_x0001__x0003_ZÇ	_x0018_ER@vÎÿn®@¨	_x0006__x0002__x0006_@Pªnn_x001A_ò@ä_x000F_Ñú_x0014_@"i5õÇ@_x000E_M·_x001C_W @µÿX_x0011_ä@÷Ïe)õ@^#U_x000E_fh @""¶Üí @_x001F__x0010_W`¢­@ìIu {@êÅ(e_¢@_x000C_£Ð£VÁ@_x0010__x000B_Nô1@ô7	¢»@P}qµ!f@¨¥Âc¾@ìZ_x0001_Äk²@ÿDlã6@j[_x000E__x0006_@_x001E_k9ßèï@øwh[Ý;@¨0_x000E_C?_x001C_@rò³÷c5¡@îÝ¢N_x0017_¢@Îñ.×U[@È[DÏå@¾°+uå-@Ê»ñ_W@ø9uü_x0002__x0003_Í@_x001C_ñ_x0019_ìÎ@&gt;ú&gt;_x001D_ó®@é~Û Ø@sLÞÛo_x001F_@Þ}µ@«¶q´)@ ÷uOæ_x001E_@_x0006_m_x0012_&amp;u@:d&lt;Èõ@^_x001D_^A@¸âHØ@aZeOf@ Ük0Á¤@Mo]Ý¡@{ÄÀÞ§ @²ËÌ¹4@_x000C_N_x0001_9f@_x0007__x0018_üåô@ÊòÛÌÄ-@â_x0015_×¢@^ W_x0016__x0003_¢@L/évA@_x0017_Ì#_x000C__x0005__x0012_@_x000C_bÃÀº@^i{_x001F_«_x0001_@Ú`/3¯@ÔtÀÐE@_x0012_Ds@|_x0003__Ôi@§ÔÓ¿_x0014_¡@ÄqX¥Ñb@_x0001__x0002_¬_x0019_ÞÎ|g@Öà{B;@ÆüæN¬@&gt;_x0014_½_x0007_¥@ò¨öZ4(¡@Z'dûÔñ@ÎRßnv@ ç_x0014_a×_x001F_@Âþ_x0016_Îy@/I	ÿ@_x0002_r_x0005_äv@DÚ_x000D_¤¬@0i¬ô@_x001E_Ûni@¼¥_x001C_ z@@æt`wË@?G_x001F_rÇA@røÖ¼î_x0002_@êgè_x0012__x000E_±@2W©_x0005_aÆ@b5bC¢@I	Mh@_x0002_Áè_x0013__x0004_'@P)í80@_x0017_¾vxø@Áññ } @SüõÍì¡@49Ç_x0002_îç@èÑPg@~ðå¤DK@z0¤Ì¾@8Qí_x0016__x0002__x000C_ÌÌ@_x000E_¯_x000C_ú_x000D_Î@@ÓÑ_x000B_t_x0007_@_x0012_ä¬ÆQ@ä«tþ@tïÕE©¡@_x0006_\ùï_x001D_È@-5©Ú_x000B_²@¨N©.@_x000F_	_x000E_@¬Kü _x000C__x0001_@£ÿÈ8@_x0012__x0014_^«v@_x0010_nLw@%ùüZÕÕ @§%_x0008_X$@RäqG_U@¾_|nÒï@ ¡_x0017_ßNÌ@ðÝ%_x0004_qý @ÊçWÿ@ú_x001C_ï?çÈ@ÆðiÜ'@=ì'Hº@Ò&amp;ûÇ9_x0002_@ÓÃ	¨¯Ø@ÚÉqc:`@¶_x0003_ V)h@ôRd&gt;v\@(^&amp;º@¶vn_x001C_´@_x0018__x000D__x0005_W@_x0002__x0003_9:JyØ_x001D_@TÇ_x001E_¬_x000E_Y@8g]1á5@}^Í¨@^(G/DM@þ_x0019_EéO_x0007_@J! jÌ@¤_x0008_åùç@&gt;nnåö@_x0013__x001F_Æ_x001E_l°@E]ó^¤_x0006_@(¼D÷×@ËÁî. ;@4_x001D_©x±ú@Ç_x0016_Ññ@_x001D_¬ÍÞM ¢@Dß©â¼@ê¶L#ºM@]±Z8{@lmx*$Â@¬_x0008_DoÎ¢@rÖÚ_x0014_"¥@6ièåL@2ºH6eñ@_x0017_ÍG\oÄ@tÈ\ÿ¾_x0007_@àRÍ_x001C_¿@»_x0011_gÐé@J0¸³p@ì4f_x0001_y@_x0008_Îó¾é0@Ê_x0013_¢_x0004__x0008_]$@ÔçµÂ@º_x0007_éÐØ@Ä_x001F_Êî9@«(Å_x001A_@æi_x0008_½æh@²{_x0015__x001E_P@©L§?&gt;¡@lµºÁ_x001E_Ñ@Äøó_x000D_ÌZ@ ÀH´&gt;_x0014_@jÀöø_x001C_X@~¥:W¢_x000D_@,vsÒÖ@W·\¢+,¡@K_x0019__x0004_:¹0@¼{ôx­@v^xÅ@~@Ô_x001D_¶ò%@_x0006_V×ú_x0007_´@_x0015_)_x000C_)ÍË@¤:ÿÂ2r@ÜHn«¸@õ6LÂÃ_x0004_@Ã_x0011_NÇ@ªXg®ßK@Ð¼#Àá@4_x0018_øÙô@ïHÔs@_x0002__x0003_éMÒK@¾ÀÊ_x0001__x0005_@ôÛ¢±@_x0002__x0005_Pä:®ÝÄ@éÌý~@Ð+òL|£@}zhh_x001E_S@_x0003_Ñ3Ù_x0014_@ðµ_x000E_Ëu@_x0004_$¨ÚÄ@¹_x001E_R_x001A_ª@²Sîë¤@Æ_x0001_Dùad@_x0010_.9o­%@x´z_x001F_OÔ@_x0008_ÏZMÌý@_x001E_läfR@zXËúK3@V¶*3ùc@Ê}¬¯¸#@¶ùj_x001E_Û( @¨y¢uu@0ínù$_@ä3mûÙ@¬/åþJ@ÁÞ_x001D_ö¹@_x000B_¸ON@v·_x001D_Òè@¾ü½_x000B_à$@_x0012_Íí[y@ZSJ_x0015_W@`(c$hÊ@øWuÍ@#W°_x0015_å;@¨%4]_x0001__x0002_Sç@_x0006_)Ä1ù@ôCÐ_x000B_­@ÁóaÄQ@TnÐ_x0001_îû@YCÈª;@*D_x0001_³eÍ@ä_x000D_6_x0002_@_x0001__x0010__x0016_r_x0002_@Eþmk_x0013_3 @\Û³z@6¯_x0002_â_x0007_@ºòã9]O@_x0002_iÍ ô@êÜ÷ÄY@àÈ%?&gt;Þ@ôO_x001F_ûO@_x0018_$:û}@X#$_x0003__x001C__x0019_@G&lt;bM_x0017_º¡@_x000D_©¡$¥Ë @|a_x0003_Þ@Ò*ÄLz´@2Þ X_x0014__x000E_@dÄ_x0007_·E@_x0008_ÂàG|§@_x001B_¹_x0018_¡ÚK @_x0016_0Y¤Ñ1@N~_x001C_Ä¨³@Ôc1]u_x0012_@îS_x0001_ËO@P+zT"ó@_x0003__x0005_ûñÉ_x001F__x0019_@^.,=@þWËÖ@ØJâðý"¡@o_x001A_Ù_x0016_bÒ@·5Àxr@¬Õü X@ÎÇÇæ_x0003_@Æ§Q~¶@_x0002_?_x0001_¼_x0014_]@Þ_x0002_'ân@OF­@"ÃV_x000D_@\·ËG&gt;@h'å'î@;E_x0007_µ_x000B_g@Én°¶þ@ÂÃ®Õ©@îDØ÷ï@2+&amp;gÜ@ÂÓc¢ñh@K5_x000B_Ù$Ñ@ÔÎI%LÇ@rIAÀù_x001A_@GÔýP|@_x0004_?ÒqÊ@ ©{ÂW@ý'ç_x0019_)¡@¶_x000B_?§®@_x001E_ü^!@Æ'e´4@KIw_x0005__x0006_~¶@eM¶ðqj¡@_x001A__\ýJy@C0µ¿@_x0004__x0003_98¼Ó@úþ¨dà5@_x0019_#êâ¥¬@_x0010_hâëî@#f_x000F_Þ_x0006_Ì¡@º_x000C_Z _x0008_@ä Êd@Â ¯çÞ_x0005_@Â[¹%4@JÔénc@¾h®ÌÞ@ªÄÅ_x0006_Í+@v_x0017_ßîÄ@âI)!a_x0006_@­^¶_x0011_º³¡@_x0018_¼@Ö³ _x0001_Á@ýkñ_x0006_×,@_x0010_ý³ä_x0012_Ã@_x0015_%O_x001D_åÏ¢@_x001C__x0002_kî³@^¦­Ý@ð/Cìî@ægñb"@Üêuè_x0010_@HZÓÁµ@yÙg04@ÆÎ@Ky@_x0002__x0003_ô/%@nJe_³@&lt;l_x0016_=_x000C_@.²!énE@@Ï¶?F @UÑ__x0012_x@Dì·¯®@æ_x0008__x0004_iÖÔ@Bz©ýnË@yM1@xÌ½êÍê@º_x001D_òë@f_x0016_£M@&amp;9[¶u_x001D_@î_x0006_ñ×æ@âÇH­ã@r_x001C_î«@í¹uXi@Æ#§&gt;&gt;@xYù¡TQ@R}íaÐ@Üï9ðF@T¡½á(*@®H¯µ_x001B_@Ñù&amp;ó¬ï@ö}Xë_x0016_M@ÛÕ¾P&gt;O@Ð_x000F_d _x0008_@Àôì_x0001_aÖ@_x000E_¨_x0005_ª® @?Îµ®_x000C_v@L&gt;|0_x0001__x0005_õ\¡@@þ-_x0002_îR@\_x000B_a!%@UÝuUiP@²oóÉ[@ ê)äÕ@ôa¬%Ì¤@ðÃ°j7G@`dbÌj@¢@@X_x0006_ð_x001A_@P6G!@h_x000F__x0015__x000B_Ì@²æ!_x0003_L"@_x000E__x0016_ìúdÖ@J_x001C_{g @êÅ¼ô	õ@òª¥ú_x0006_í@ScviWá@ÈF°ÕW¦@R»Ð_x0010__x0005_@Û_x001D_jp8L@_x0002_mó&lt;Oà@9ÈP¿è-@KÌ_x001A_ñ_x0019_p@DM_x001D_ê_x0004__x0013_@¤¿QcW@_x001C_6_x0011_ÄH_x001B_@s_ô~*D@Xßp_x001C__x001C_/¡@rôâX½Ê@_x001C_!¦_x0007_è @L¶Á&gt;7@_x0001__x0002_ð¤ù_x001A__x0018_@ôG¦{¥_x0016_ @x+¦ÕFA@ÉÑ¦©ì @.O+¨nü@Ò_x0007_(Y¼¤ @HØDÙ_x0016_@|_x0019_ *_x0005_O¢@j~mÍ=@âQA!Eö@ôÖðf³@%_x0019_`©_x001E_¡@õ¢§¨@yV£_x0006_@2ZÕ_x000F_É¯@p_x0016_(`cñ@_x0004_²_x0018_Sm@¬M½LjO@¿ël_x0013_å@6Õ°ªM@_x000E_×³V@iïM"`~@ü:»BÑ@ä_x0015_ÝñT3@=¸ÓóÞ@Pâ_x0017_¥j¡ @w0o?O ¡@èlÝÐ§@X'_x0011_OHf@_x001C_Î"cñc@Çþû¬´ @ÒÜVÍ_x0003__x0005_£U@x¯jv,_x0016_¡@|Hô_x0004_@_x0001_@r%_x0016__x001D__x0006_å@n®¸¨ð@Õ©éqú@îyú¤_x001B_9@_x0006_xZ_x000D_@¦gWÑ¬@¨'º_x0014__x0014_(@X_x0012_°u\è@Ì&amp;	_x0008_Ô@æ_¡@Ü`»4C@b®©ëÓb~@x&gt;_x001A_X@¼b_x0001__x0012_u&amp;@ù4_x0006_Ä¾@ìÊÖ@_x0016_tÌ÷@Ú_x000F_.&lt;.@æpç@|Í^x«@°õ;ÀG_x001C_@ÍH_x0007_çÀz@ÎnÄðp@ø£_x001E_zÅM@_x0006__x0015_RC_x000D_@?¦²î@¬ËÌÆ*·@_B\ÓØ_x001B_@&gt;_x0002_s_x0004__x0010_Á@_x0001__x0004_ SøFs4@àL _x000E_õ9@­_x0002_n¤²U @ÒyO&lt;OÊ@¼/úÒÆQ@$yIc)@:M{'u@@I S÷µ@ö_x0010_#¿_x000E_@üp(_x0004__x001D_A@Ü:â ³@Ö_x001B__x0018_BÇ_x0014_ @¸ '¨Ù$@F]Bs_x001F_@ü@AçA]@ì_x0003_ï|(Ú@(_x0018_g_x000C_p@nH_x0008__x001D_L@(Êö³cÂ@UD_x000D_@_x0002_ a_x001E_@Ø0H¦3$@_x0012_z_x0015_²ñ@¨¬ñÇ@ø3L!_x001B_@ÌÄ-¢Ø÷@|Me¨p@pð_x0010__x001B_¤@_x0011__x0001_5_x000E__x0007_@ìÐf#_x0003_ò@_x0004_Á_x0002_$M_x0012_ @0_x000B__x000B_Ä_x0001__x0002_	ÿ@3M³q@¹ä_x000E_©J @¯ïW½@_x0004_;j·ã@6?0ç_x0007_¢@dã§~À@^íÊL@ÚØýÀBj@Ó6_x0015_@¦é°·¦ð @6)¡ jð@(r&gt;Jë@ÞÏ&gt;$@XfRÊ_x0005_@Zª¾ï£.@jèNÝ[@ón³ÿ @ÜG$ó¼Ò@Àÿ3$@Zû_o:õ@ZÞÐÞ_@âúwyd@ãÎ_x000C_}Æ¸@Ò:_x0002_}_x001E_@ÂÎ_x0006_SR@_x001B_ýx|_x001B_@þ»&gt;©!Õ@T_x0011_kpÌ@­_x0017_®Þ§_x0010_@}{tºs @,6_x000F_§W'@_x0003__x0007__x0017_Þ¾Ô_x0015_@Fsòûñ¾@ tue+J@F×ÛQ®@~7àòÕ@´Z_x0011_Ùù@É]Ù_x0001_;¦ @Ö% /òB@·AÓ«I1@¿ñ	ãÝ@Uy»þXc@R®JÅ;¢@nñåèÚ@_x0019_êàÝ·@g3¿=ì@Rä=r_x001C__x000D_@¤_x0005_þÙg @ÀEO'&lt;@HÎ*_x0013_@^ÙéÙþÂ@'Uúz) @\£Ý©F_x0002_@ÈÒz:þè@_x0010__x0006_mzE@È_x0004_ãS@'&gt;E®i&amp;@~o¤w#×@¤LvÄM_x0016_@Å¹«}Å%@ÔM_x000F_e@¼&gt;ü/@_x0012_ íÒ_x0003__x0006__x000C_ç@_x0014_C?±=@&amp;*9_x0006_µ@W_x001E_¼±&gt; @æO_x0012__x0002_cÅ@bWytÅp@&amp;%"ìL@~Oê_x0014_@²Ï_x000B__x0010_º½@ÐÊÄø©©@:"w_x0006_Ó2@_x001A_Ô_x0003_M&gt;@jÚ8_x001C_·É@èL_x000C_%:@­_x000B_¯H_x0011_I@°ÅÈ_x0006_wt@'óH_x001B_8 @?_x0011_µ_x0007_ @h_x000E_§i_x0010_R@¼&gt;³*X^@_x0018_5_x0005__x0013_&lt;×@#&amp;_x0006_åà§@B_x0004_ò§âp@z^I_x001E__x0001_1@¢pµX#@ð´úÓÄ@¤ý|%C@¹Ö"_x0014_¹° @~å5Íx@¨dl_x0014_`ú@ròØ¥_x001A_X @îV¹æ_x0015_®@_x0001__x0004_mSÈá}_x000F_@~¹â{@FMä_x0013_E_x001D_@_x001E_6Q*O@÷_x001C_þãh @_x0007_Ýú_x0002_Ú²@DlJ§Û@`Ï§£«@_x0006_ý2äI¢@V_x0007__x0017_êh@_x000F_©ö_x000B_ª@´ÿã/CÝ@öTn&lt;J@ ÙÅ¾ ª@i¼Ô4qV @ÐÏ'{@@J_x0013_]-$t@Ã5­¶_x000D_@w;'*$i@Dwû_x0018_T@N¸q½X@3§ÅÝ_x0004_¡@æéOöqÏ@N±öÜ_x001F_@¶%_x000C_	T_x0011_@_x0013_Ú_x001C_u¬@ºo,¾_x0003_à@AFI_x000E_8@å_x0014_ÚÜúA@É_x0012_ýX&gt;ê@Â_x0005_Ô¨¨_x0005_@:¤_x0001_A_x0001__x0005_ÐX@_x001D_¦QøH_x0016_@È°^_x000B_/Æ@½mQÃC@W¾ Ø·ñ@øø_x0010_;¾@ÈD·©É·@ª¤®îb_x0011_@ÎíÇYþ@v&lt;^HÅB@8q;ê1m @Ò|¢õ±,@µKdôuQ @ïïÎ°_x0003_ý@sÄëmIG @d'­å®r@_x000C_YUc@T7ÌÚ°¸@Ú_x0008_'k@_x0004_ßö³7@¥«Hy¢_x000B_@î4ÆÕ' @*TÓÔÜÞ@_x001B_&gt;_x0004__x0016_,k@&amp;R¯ØÉv@õ©*Ôt@BýÆÕ_x0014_@ZÊº_x0002_ò@NÇ_x000D_B_x000B_-@Û¤Úìà_x0001_@\_x0015_çJ¾@®þl"à@_x0004__x0006_	ñ_x0019_L_x0013_@¨Ù_x001E_è_x0018__x000F_@Æ*@N_x001C_Û@ÎI_{WF@_x0014_~=D¨@$z\`Ra@n_x0006_d_x0014_@¬òl_x0018_Éx@JçÈf @æÕÏÄ_x0001_@^ e*u@Î¼Í%¤@X6"âç@Æ¨-ª¥|@¬ôdµ¢@_x0003_t¬5E@_x0005_Dm_x0002_¼/¡@ÐøM_x000B__x0016_Ì@Ì@t±@¿û¡ì@²_x000B_ÔEçÈ@*hÜ_x0017_u¤@n%Kæ_x001D_@Á.Ù1ÓÔ@_x0017_SO÷ýL@_x001A_Ð~.@0Ô1ìW@$À&gt;_é@ £_x0002_Îª@Ìcæâ¥ÿ@_x001A__x0017_'ïñ@@jàò_x0003__x0005_c5@þPSRÚ@óTÙ%@_x000C_Dâk·¥@_x000F_Ìf_x000B_­@l0sN_x001D_@0hONÄ@o:_x001B_@_x001E_/Ó°Y@J_x0018_&lt;Þ_x000B_@BÝ¶¨µ@øi÷C@_x0012_w_x0010_Fñ@_x000C_|_x0001_-vY@I:BÏ@Ëi_x0002_ü@¬*ê7¯Õ@ÈtÇ«w@àùÿ£1@_x001A_q"nâ@pÜ _x0011_§Ô@_x0014_Ééê@F­£t@âºövç@ôjeÊñØ@KCþp~¡@ø'Ö_x0012_½@´/ÏG0h@eÇ_x001A_}v©@`?iµ&gt;.@_x0003_æq#\@_x0004_Þðô&lt;@_x0002__x0005_ô#Ò@Tonnñ¿@Â_x001F_u_x0003_y@úo«±ÑX@¶¿¯w²@v@_x0005__x001B_5:@d_x000B_;_x001F_Åb@î|K-@\ùH$@Ä_x001D_ò&gt;,µ @~^ñç&amp;I@ÊNÔ¾_x0016_y@ÄuÎ4_x0019_@ÂÀ%Éc@¸9&amp;I+«@¨$û;@ôSñbFÚ@vÆm_x0002__x000F_¬@¬©Ö°äG@¡ÑçÌT @ûDÉ@_¤ä_x0004_@ÎôÆd.Ã@¤=¢§_x0007_¹@nO4µ@û©·å½J@þ&amp;_x0012_½{õ@vNõZ|@_x0001_ÌY_x0006_¤@zÝ|^Ý@.nidk@`çß'_x0002__x0003_©@~ï]&amp;@Þ%Ð&gt;E«@_x0008_oYÁ@æÀ_x0015_¡ó@ÒonD@_x001C_@hX^`_x000B_«@Ô_x0001_â&gt;B`@t÷ÀÈù_@øfs+Ë @&lt;_x0002_Õw@Ò_x000D_U9¸3@.{·Ú¸\@¬ã'ËhÓ@e ×°Z¡@_x0003_U,~@@~(Â_x0002_"@´ü¢)4@ÀÏ2h@hû&lt;úÏ@9Ëß¸æÁ@v2q_x0015_Ñ@_x0018_î¯aÙ3@0%²_x0018_f6@¾ÉX?pk@TüËï@ô_x0013_ð5_x0003__x0006_@ú7Û@+KÖ«k @^Iâ9¤@týãiÖ¶@àëÊ_x001A_ìn@_x0001__x0005__x001B_ÍCB@Þýò_x0008__x0013__x001B_¢@6b_x0008_Ñò@õ/èt_x0003_þ@_x0006_w©3&lt;@_x000D_R0 ¢ý@ë_x0017_ýº­ @»Øì.B¢@`8¤_x0016_Í_x0013_@\þ*éð{@ ö_x0011_Ý]Ð@ò¿åyÓA@_x000F_½W© @ðF_x001C_\­Ò@2&amp;Þr@_x0002_,+#e@DG_x001B_3	^@zh\_x0003_@_x000C_#ÿG@n\Õ&gt;@_x0011_{eR@[5²ì·_x000D_¡@&amp;`CöD@*ê*§] @F×ê1.ç @'¦ÍµxÊ @pc"óv@âiÀÕ@.i-SÝ_x0004_@Î¦fªß³@µØ0 @ DP_x0001__x0001__x0002_ÌY@_x000D_ù¡6¯@úð®\º@Ïæ]'}4¡@°_x0011__x0013_a°@¸¤¿Rêi¡@&gt;¬ÁÐ_x000F_|@ìóÎQ®@Y_x000B_M¢¶¡@*·³ÖÂ@FÃÄí_x000C_@ü_x000D_Ä¡Þ_x0006_@¾x-c'6@a°ÒÚ¡@Æüv¥Á­@Ø©Vã@ÈÐhÎ´æ@(³R¡@Dª+²N_x0018_@_x001A_Q²²p@J=¯f_x0014_@ö_x000B_õV}p @Ê_x000B_pA_x000B_@W~_x0016_Ó[@D}£O§^@.ÿV¾5 @2@fqÇ¹@:|_x001A_#@2_x0005_ÁaRu@&gt;o,ïÛ@¶gLÒ2@bcV_x001D_PÏ@_x0001__x0003_úÖÃ_x000D_IÓ@&lt;ºd²ªÄ@=rUèÃe@t_x0010_@eúð@ä6*­¡?@òD$_x0005_¦@2µ5q{@p~«Ñ[ò@¶ÛÂs_x0012_@áN_x0011_ô{@XCVZo¡@Vëc¶OÎ@U¼_x0016_E@&lt;{)Px@K;_x0016_²?ÿ@Ê8mB@_x000F_Éül:_x0001_@^YQ(ËA@b4Ï!_x0016_@Í_x000D__x0007_d%@jQÁfC¡@V¸&lt;»0¡@_x0010_õ	6¦r@_x0002_­ &gt;µ@_x0017_å5T@áfb_x0016_7@ôè²_x0014_ö@_x0003_EÝ´@Ô\óg_x000B__x0014_¡@½¬_x0003_éà@_x0002_#ì_x001A__x0008_@Ûg _x0006__x0007_1@ö_x001B_K_x0012_@_x0013_5Qûv@eûçRSV@q\&amp;_x0003_C @`&gt;8&gt;û@d¦!Ìé@^ø~ÿS@}_x001A__x001F__x0004_@¸_x0019_ÓPd@æ_x0018_Âû/|@&lt;_x0008_ÂLÃÁ@ß3'û_x0012_@òd~_x0012_«@¹R¡nÅ@ @s_x0007_þ¢@0«ÇB¡@&gt;5&lt;oÂc@Îò°´P@X._x0015__x0005_"ø@dúe=DF¡@&lt;vnç_x0002_¢@ìTäú_x0008_@âl©yã@_x0003_ÀR%P @Ðï_x000C_À-@t²ÆcM@SCa. @±Â¼|!@°1`@7@_x0010_sg£üy@¢hÙMº_x0001_ @_x0001__x0003_d~.dq¨@Î¯B¨@Â&lt;ñ@V£}]f~@8nµX!Ù@JùZ@ _x000B_¹mÇ@µõ@µb@4Cî¹½@TPCw°_x001B_@Äoµ^¿Æ@ä¿®-cf@ºO@_x000C_ô?í@®wmÜEo@_x0006_}ë_x0013_7@£_x0008__x000F_ò_x001D_^@ûÆÕ_x0016__x001D__x0012_@/NåoµÃ@.ý*vGÅ@F¦Wùn@pÒ®R3_x0018_@.å×@zOÊµ§1@ð7#_x000E_$@Þé_x000D_ãD_x0002_@¨+o_x0004_@_x0010_áMu@²CÍ±Ì@,[æ°_x001E_@,Çds(¢@¤S°&lt;_x0004__x0007__x0013_@är³¢@Q%®M/©@¼³+fb@¢"íÜ@.@z_x0006_ú²_x0003_@×nJR É@¸k_x0001_Pd@s_x001F_Â³2@À|ªó@¤Y.Æ_x0019_@¨_x0013_ 4h@ÎbhrJ	@(3ê_x001E_Ý3@È_x000F_]_x000E_qx@+ZS_x001D_}v@ÎTÞ_x0019_@¨¿¸_x0016_@L_x0018_ÎÔ@$ÁÊXªî@_x0004_hÜ~1õ@_x001A_VîQÎÖ@¬,O_x001B_@®_x001E_-·rB@_x000E_±À«úV@_x0010_Üã_x0007_Yn@Ô`^Ü_x000E_@¸­¸R_x0005_u@é¥×¶Ü@üÅ¼_x0019_@_x0006_$O_x0002_i_x001E_@fæÆïy9@_x0002__x0005__x000E_MQ{ö@4fCN©9@_x001F_¹Z²_x000F_¬@|»_x001E_0Ô@|_x0004__x0008_O_x0019_3@t_x0001_Y d*@$q6ø²ù@¼½y5&lt;P@_x0014_]»E@_x001A_CkÏÌ@]$]_x0003_@_x001A_³^téå@Öç«­P_x0014_@_x0018__x0017_r_x0005_ä@¨2Í@Bøâ_x000E_î@`~Ê²_x000F_J@_x001C_ÿÅì^I@ä{ËYÏ@_x0013_Æ_x0008_¿Þ:@[hOt,¡@d¹Û3Zc@1ÈØK@&gt;òçõ^º@fF«'¡@À_x0002_¨»@&lt;ý÷2Ä[@¢R~ò@b@¤øMÅª @ÆZÓß@f7ÝÏ! @_x0016_Êá_x0004__x0005_$¦@h´_x0008_ l@½éçµÝ@ig¨U_x001B__x000F_¡@CLfUU@¨}Å_x001F_4.@ÞÚ¢gKg@ÐG»"É@PùØ8ï!@æ¾ÃW?2@Ôw_x0001_AS@d»_x0017__x0008_@fñ_x0006__x001F_´@ÜÕ_x000D_(I*@&lt;_x0011_saõ)@_x001B_O*6¨-£@&gt;d_x001A_Éú@Ü_x001E_µúç@PB:£@_x0002_Z_x0003__x001C_®@¨q_x0003__x001D_Ä@ÞÔË_x0016_ý@È_x0015_¯¿@*æÔ_x000B_b@2pÍÄ@l@ek¥@ððR@mN^hE@_x001C_Pb¹@ÒÀ_x0012__x001E_¨@ªË3í_x000B_#@jxUXö!@_x0001__x0002_@ïÇ_x001C_=@âJäß@/.-§h¡@628&amp;_x0012_E@S¢Èkü@ÿ§QzË@ÀMf6	 @æ ¶nÌ@x@§u_*¢@Ö 4_x0012_?@Pl_x0005_e@æ§&amp;é Ï@__x0012_ø\&lt;@8._x0006_íãf@4ÙÌ?·Ø¡@HÐäà(Ï¡@|h_x000C_s]@_x0016_VË 	Ç@ÚË]ÿ@_x0007_ì­r@4îqk¾ @Øc`©@6&amp;ûõ"¢@®=ãÌ@_x0001_\/VIA¢@Ê*Ò×Þ]@°_x0008_n]J@_x0014_:yp_x0019__x0011_@"Eç#6@_x0003_F~_x0016_µO @îH¦@Ú_x0001_iz_x000E__x0010_Ï@¼vºgÂX@Ôï._x0007_õ@,Ru¬+O@ª/_x000B_ D_x0017_£@ÔÑãä±@LXÎ_x0001_C3@=rÛ·Ã@þëöÿ*Î@RÓfDp´@ÞÏ#_x001C_¾@×_x0003_º_x000C_*i@8sfGs@,r;X2ñ@"_x001D_õä@åïÛ&lt;×@vÐYU@D_x000F_nÓ÷@ÐpÊ-@`ý`_x0013_Ú_x001D_@PÁÌúë@_x0002__x0012_pGùþ@C¦f_x0013_@mÆ_x000C_G Ó@(E×_x0006_¥@_x001C_zÒ@à_x0016_º ¡@n	Ò_!_x0018_@_x0008_Ô_x0004_ÔÏs@ÌÏ^uÅ·@_x001C_*_x000D_r·7@H_x0005_rq@_x0002__x0003_D6WoW@8jp3¡@G_x0018_ÀQ@_x0003_¸_x0005_^vs@d¦U½h@*óYA@ð¨ßty@Dy^â@èÊß_x0004_	@ú§õÏ§@þ¬Ãq"@ºZJý@P®r&gt;ì×@(iMdã@b;_x0013_lð@æaßÞ´@£v!_x0003_Yç@ÓR_x0014__x001D_ @rÏç_x000C_¡@_x0001_ÍÅªHÊ@öW!Ó9ù@z{Úd¡@úÎ"ÑÌ´@À&lt;ÂÈý@ðÖ_x000B_w_x001B__x0019_@_x0010_À_x0005_û¡\@5_x0015_Eiz£@¶!Çª!£@º0mÛà?@Üh9½ÂÁ@P_x0017_yT@PPÜù_x0002__x0005_}³@¬*¹Is½@BzçBEl@F_x0008_Ú _x0001_¤@}_x0004_-9_x0018_ @_x001A_^ú_x0007_Â@*)ò5_x001F_¡@nÐ_x0011_ÄtJ@Ì¬[@c¸Ýà¡@_x0003_òº_H@ðÅûÿ_x001B_$@Üy¼ _x0008_@_x0005__x001B_«N?·@¢b~ã_x001F_Á@ ¡ÈrX_x0019_@Zé~_x0007__x000B_^@¬pZÛW@_x001D_À­ë@t?ûNý«@lå'x?@N%e¨@Ð$Þ@O_x000B_@4"¿_x0015_ßÉ@ÙH5×è@°Ø¹@I@_x001C__x001B_t_x000D_÷@_x0004_=ªöS_x000E_¢@~¶£êv@v_ÐQºô@0_x0014_bZ_x001E_@kK¤³.Y£@_x0001__x0005_ZOw_x000E_=é@LÚ÷ÑÞ@_x0002_që3_x000B_ @,Ýù0_x0010_@_x0014_8ö8$ @VØ_x0019_LI@j_x001F_©D_x0008_Þ@ö_x0005_(Ú&lt;ê@^ézv¡@ÔOCGìé@l_x001E_(v(@¶ÜÖÏR@@¬_x0014_â_x0004_±ð@l _x0016_b0@(_à=?ö@nÂü_x001F_ÙX@_x000E_¸~x|@@ ü92_x0003_ @â_x0005_Ò°_x0006_¬@3¨Í3@þ¢Ö_x0013__x0013_Q@_x001A_4U?_x0015_@h¾kéÃE@_x0003_¹Q1_x0013_£@¸}L_x000F_cÙ@4XAÉ@ù4fQà @R¡}í@	r_x0001_·Ð2@o`Ï!¬@-v_x001F_èF@_x0006_aÅ,_x0001__x0003_Ë@\xý|4o@¼Âü¾/@_x0007_ÿ$_x0017_Â\@ÞÞKf/¸@_x001C__x0017_Ô@Î¿ÿÞéì@_x001E_©_x0012__x000D_G@ÐN_x001C_¿eU@¶}£~æ@.Ö_x001B_,qG¡@v=_x000D_ïJ@D»_x000D__x001D_F@¿_x0003_IH¡@üs*¹D@ÒU©t_x0008_U@ÄÁ_x0017_®ç=@Z¢_x0005_¥ÞA@_x0002_`ðuc@°ÚGvì{@ó;|µ@ÏÚ_x001F_ð@_x0002_3/Eû`@Æò²OãÏ@È?Ø*Ê¯@À¾i0¨@ðª`_x001C_ë^¡@B°_x0005_DÇ@òDÅÛñ@	\_x000F_rÖ1@ÜÃø;a&lt;@_x000E_g)øq¡@_x0001__x0002_¬«_éÌZ@JÌúÛvÇ@é.¿ö@àé'òW_x001B_@/ÛA@_x0017_µÝæ_x0017_¡@|y_x001C_ù9@Ø%_x001C_äÕ@_x000C_v_x0004_±¸@×	4»x@æÍ_x001B_ä@&amp;^&amp;_x0007_	/@4ÀÎë_x0013_@R_x0007_]ß8³@xAùó@ÎÕ0aRM@ü2ä®Ã! @Ë!pûìö@.4±5@|/&gt;ð5Ò@.¢ Óû@_x0018_Ý_x0019__x001A_÷&gt;@¼Ö }¯@_x001D_·8ñ @_x000B_Wège @?¿òÇ7@_x001A_¹_x000C_M:@ ~ss_x0018_@&gt;_x0010_Ðÿ@ä_x0016_iÒ:¡@¶¦ØÁ8á@ô¥_x0005__x0001__x0004_4_x0017_@ëµ®©Õ@hfzÝ@ÖBÀ"ÂÚ@h÷è_x0019_µO@p 4-æ@@ÎÔûØ@VU@O¦m@ÐÈt²ô@ê;i0@@ÀñF¼@þæ|©_x0014_@Lz6è&gt;_x0008_@_x0002__x0004_^Á³¸@æ$8jI|@ä¶CÛ¹@:Ï¢c^£@²_x0004__x0003_Ý¯J@x_x0018_¬æÂ~@b×ú_øA @à^)§ìY@ÑëV_x0013_M%¢@_x0002_¿±Sµ{@HÿüÀº­@òØoÅ?I@Ö	z_x0003_u´ @.bFÒå@ZÞ§_x0005_¼_x0004_@ 8£zo½@p~Yy@`_x0012__x0008_5_x000C_ @ÛÄ_x001E_Í@_x0001__x0003_n×dõÏ·@¸xg»è@Jk²_x0007_5@^_x0007_&amp;Vb@ôå0_x0014_@°4áJ-_x0010_@ÊXÝ_x0010_Å@^Ôk×@fé0_x001F_é@ÊÈIE@¾cã	°@@v²@uD@2Å\ì#@R_x0007_,Ï©@P7ì^Í@½_x0001_þ_x0008__x001B_@P@^83¢@²`*óo@Ú×â_x0002_@©S½Gæ_x0016_@¹|Tfa@e¦Ý×°@±ó&lt;_x0018_¡@c3ak!j@ð@H¾_x001D_@pß¡zÂD@&gt;¨_x001D_bct@8Ny_x0003_È_x0004_@Îûýð_x000C_@è©Í¡@_x0010_íêü³ß@¾éÇ_x0001__x0002_³b@&lt;§ÚÓÉº@Þ_x000F_dÁ±@¿Ké{@ÀJæõ*@_x0012_Ëõ87@¤Ö£ì2@ÜO­¦@x¤@©ã@h	ïÉ@¦	ä_x0005_âÙ@T&lt;æ	@EÇjÒHä@¡_x0007_ oô_x0011_¢@b_£ÌÐó@Îa-à,¢@ìÎ:_x000F_¸ª@Þtz,&lt;ÿ@_x001C_Õ_x000F_@_x001F_Ï$_x000F_pÕ@}ÈÞE"þ@4Ê=éE@_x000C_i¦}Äc@ô!_x0001_Ç`@Â_x000F_Í=@Ä¬Û_x0016_·_x001D_@_x0017_Ýó×C	@öy_x0019_ÓÈ_@Q(SRÐ@ø_x0003_Ì)º@_x000E_Èß?@l­b[ý_x0003_@_x0003__x0004_ìù_x0011_,§@pç»R@$_x0001_¡jM+@ª¥_x001A_ü@;a)óA{@yÁë@E#L_x000C_ @U¿Ú¸@SÝµÄ×@_x000E_Dá[@(øÖ$_x0003_¨@Äèà_x0019_k@Ïê§Hi @B_x001A_ÖÞ*@`ý}±^ì@èêê'â8@_x0004_´òO@0xB²Vù@³÷¥t_x0003_g¡@~&amp;ù\1@¶ÌLüW@ìt%=Uà@v«[s_x0010_@âð¸ /@´ù _x0008_t_x0019_ @_x0008_V.À$@_x0010_Äg»_x0015_¡@µ.|Y/#@_x000E__x0007__x0007_þT³ @D@ÒOÙ@ªäÇÐ|@_x0002_W_x0002__x0005_3X@ð´/¡@:_x001A_¡&amp;Ún@N=Zã;ï@ò/ß_x001B__x0011_@T_x0003_w_x0011_X=@üSweN@ÀêfÃî8@_x000E_Ý_x000E_,K±@ïì&lt;·3@_x001A_Jìÿm_x001B_@&gt;ý_x0010_ª@¼Ë	N%@JSÛ£@.u_x0004_IÏ@úÚVfß&gt;@òs6_x0007_Ù@v ±ú_x0003_Ê@_x0016_~®_x0016_)@Â_x0004__x001C_m_x0001_@õL_x0014_;@¼N¾c_x0005_@Ç~8@Ð&lt;àpíh@ç_x0015_[TÈ!@\_x001E__x0003_öû@	_x001C_sxk @±»âû@_x0010__x001F_þb7¹@æì__x0011_×@¿nâ@¢°ai´Ì@_x0001__x0005_úöÌ³gM@6ô9¼-_x000F_@_x0006__x001C_G8#Q@LÞôµ_x001A_6@Èl_x0006_zí_x001A_@°)æj_x0017_@_x0016_^_x001F_¨Ç@RnÎ$¸É@,çÊ_x001E_O=@R\»º=Ý@_x0006_ûOýóþ@P_l@4O?NÏæ@"ËæÐ@¨[=ne«@À¼þ_x0003_ò@¶â©Õ_x0017_y@_x0004_W_x000F_#_x000E_:@f[_x0014_¦ä?@t_x0013__x000D_Ü(\@t±÷_x0008_y¡@äã.êÛ8@l&gt;wÌÅâ@¤3Õ_x001B_F@èç8_x0003__x0018_Ô @mãpýÃ_x000F_¢@°Pgy_(@&amp;å@Ýç@,Ar_x0002_%@F©&gt;Â@t#_x0019_@ùð@_x0010_,O _x0003__x0004_v@_x000C_ô¤Ò6@_x0014_¤\Ò@^Srto@e$ÜÕ @_x000C_¹_x0001_&lt;@_x000C_O_x0014_ Å@_x0002__x0015_®©_@À_x0005__x0016_Îîk@S_x0019_wbÈ@ú´_x0011__x001B_@ö	ø²O-@ØÏQUõ@f2_x0004_h@É`äí_x0006_@xìøKö@;_x0007_!N¿@_x0016_=mæ£z@_x0013_M_x000B_23¡@_x0011_cÊdF@V_x0007_D/Û@H@-T­Ë@ÐW´à²T@SóÖ½@fW._x000F_=_x000D_@ _x001F_Và#Ý@BïÛ_x0004_ë¨@¾èît@_x000C_pu%aQ@.Î9Ä,@æ_x0017_ÆR'¢@*;g]ªµ@_x0003__x0004_lZû_x000C__x000F_@ð_x001D_L¡@F:e®Ìi@­/p_x000B_to@	ì_x0015_ô\s@_x0002_ì*o_x0017_Ó@ã,h35@_x0013_Æsu'@H:"c_x000B_@Â_x0011_+9!@¾»_x0001_-@h_x0004_Á6Iÿ@ìRèÙ	@2_x000F_¦%q@è5ç"_x000C_K@?_x0001_*ë«@¬¯w[Ý.@_x0010_W~®è@4bNî÷_x0019_@_x000C_3çoò_x0018_@²ºI×¹@:_x0001_An@5¸iq_x000F_@½uóñ\@Ü/4í@Õ_x0011_3$?ã@ä»1Ë_x001A_ @µ×î*_x0007_~@_x001C_çÜà_x000D_6@H_x000E_ËÒÞ_x001A_@®Ò _x001E_$@|_x0010_p_x001F__x0003__x000B_$_x0010_@¶_x0008_·ùB_x0011_@=º_x001C_9¨¢@o6ôt%7 @Z µ_x0016_µû@jîj_x000B_­_x0008_@2^_x0004__x0001_i @_x001F_-	Øùm@f¬4-#@ _x0005_ÈZ°@_x0015_ø+Üó@-;nå¸@/øÓ4.@t)Z8`_x0004_@ª¬ýª_x0006_@´_x0019_¼P@d&lt;i$ï@_x0001_'º_x0003_Å¿@K0âË@¾ÝTÐ7@@Ï©¾[Ð@øL#¬Í@ö(û_x0018__x001A_@Ò#pyÉ@_x0002_Ôû~8Û@ö3º_x0001_ºä@æ_x001F_vzFa@Ü1¶Må7@Ãñ	|½¶@_x0007_Sú_x0010_9£@³_x000D_D@®_x0019_ÿ7~@_x0002__x0005_¡M|9Ã @}±_x001D_-@*a&lt;Q¶\@ªÆ¢^_x000F_@±µ_x0006_ ÿ@òKØ¼@@BÓuÕRÆ@À_x0014_àtùD@ÖÙ_x0011_ª@_x0010_vñ6ð%@´ïFÈ_x0005_@g£@¼5 @s)q_x0006_Õ@¶"\_x001E_£ï@1¾° Z@_x000C_&gt;:À@_x0008_uA©o@$Ö~_x0004_(@r·83@[e_x0019_&lt;¹@X_x000F_X§¾@_x0006_K®Z@_x0008_ph_x0003_@.Ë_x0011_RI@Ô%éýcX@ä¼*Æu @r_x0001__x001B_C¶@¬Óa_x0012_£Ï@Á¾_x0006_×SN @Ä\¤óÐ@ú¶Ñ1Ú_x0004_@ÆËÃ_x0003__x0005_~@WRþ_@VÍH~8·@\åvýþ@O¹cÖ@îÜæ°8Ð@®S;(	@lïrào @HñQkÙ0@«'Ö_x001B_²@¦iÙwk@_ó¼é@½Û:Õ9@"è´ÐS_x0012_@Yë3Þ`@oSL_x000B_'@ãO®ó_x0019_H@_x0003__x0005__x0013_¯@Pÿv_x0003_pY@:gÊ[m@FGÛL@o_x0018_ÁÕv@âÄ|~_x0008_@_x0012_Å®ôÕ@_x001C_ºÓÄ@_x0004_Ï-ëé:@à¢¸l@¾}IA_x0019_@¬V¶Û×¡@(&lt;_x0001__x0002_ð@Öàímí^@_x0014_1_x0011_0[@_x0001__x0002_Àä _x001B_»Ó@q!_x0012_éfß@XOXgè4@Þl&gt;+@iã7_x0018_Ä@H%ðU@¨[ë_x001E_@&gt;Ùô_x0010_Ì@_x000C_|OõY@p#qY@tÄv_x0003_@îðZ¹8:@_x0019_×0ú_x0006_ @´ou±H@6_x0005_É!W)@$#úí@@#ô:_x001F_"@`ÚÓ_x000E_e@»»ê·¨Q@_x001A_Æw0!=@tí¬h_x001E_ë@3ÆÐ§?¡@ _x0018__x0014_á@&lt;_x0005_+66@_x0012_*k_x0004_p}@DVðNÑ:@ÈJT_x0007_r°@_x000C_÷9@_ñ@þ_x0004_§ú_x0011_)@ä_x0017_'ãb{@W(L£@Ôÿ_x0008_Â_x0001__x0004_æ_x001F_@_x0019_re=_x0015_¡@Aîm¢@Ô*Å/_x000B_ý@²Ó S3Ó¡@iÑU±@&amp;"tàÞ@ÊgK ¢´@Ò_x0013_À7ß" @_x0002__x0015_¶C^»@ÒzìÔ`@ô.tÎf@^µãûò`@_x001E_¤êx_x0011_@_x001F_wlE@ÄHwí3@¥àæ_x0012_U @_x0010_tX|@NØ%ú_x0017_b@Ðïß_x001C_@¾9_x0002_ù&lt;@bBÁ4i@_x000B_¢_x001A_7^¯@,©ì+ @@_x0005_Ço0o@_x0003_hÕ¼Å¯@_x000E_±5Æl@¦ýw2m@dÈ4_x0015_BI@(­WTÑð@ZÉé4þÎ@)Yñ-/ @_x0008_	âË'å&lt;ø@Æ¶íæ@Ç³5 D@&lt;¤»cdP@_x0018_g_x000B_Ï#@_x000E_èÉ«mÏ@ÎX_x0006_à_x0003_@Ü^Ëg@_x001C__x001C__x001B_OY÷@_x000C_Üµ_x0016_@§àÝV" @þw_æ_x0010_f@_x0014_ô_x0003_½ûñ¡@_x0002_oV21@K(M¼Ü@¾*øñi@ 9hìUe@uEâ_x0016_{@èþ_ËÚ@s Ò@çxxÎ)@&amp;JìG_x0005__x0003_@*_x001F_¯_x0007_b@âP_x0001_æ_x0007_@_x0004_Y»-tL @æç_x001F_~i_x0002_@¶k&amp;Âg_x0015_@YN_x001E_a·3¡@`_x0002_ ç@&gt;_x001A_BêÐ@Æ_x0014_àXv@(I§._x0006__x0008_â°@e\Ê@â1"6¥'@£6&amp;)@_x0002_÷éî@®úrÿÇ¹¡@ã,ÈD_x0006_Ô@«_x0006_¥gä@óN¿Q@Ôi':Zk¡@¾â1·!6@. ¾¢+~@¸D.{¥@4çØSü@»$qh`@_x0018_ÊÛêá@87f_x001C_XE@Ôy-ðã@_x0006_Ö`_x001A_l_x0007_@*m_x000C_l@å$@k9=«VÃ¢@fµC_x000C_}@_x0001__x0006_Þ@Eè¿¹£l@_x0005__x0015_N^·ù@x×mEË@V_x001E__x0013_ç®@xU._x0005_ÉH@Î_x0018_?­h"@Ú_x0003_&lt;Oª÷@*¢5-_x0004_ @_x0001__x0004_,U_x001D_à_x000B_@Ø;Ú1·H@.³`©&amp; @§±F´T0¢@·_x000D_ÊY-&lt;@üÞ½_x001D_?m@°p_x0008_«Én@û6yò@&lt;&gt;By@,@°»:Ô@l_x0001_©­_x0016__x0018_@t	H4V@ÆµUS_x001B__x0003_@_x0012_·*_x001C_f@&gt;ÉhÆóÉ@àaGãá@_x001E_¥±å@@B¥~^p@|Ì_x0014__x0003_×ø@_x000E__x0019_ãÖxª@Aöt_x001D_èÂ@|ØÁµ_x0017_@¤Îg_x0016_§@_x001A_s_x001B_»L¯@àg_x000C_^_x0008_u@«_x0016_ì©á_x0002_@_x001C_^KpB@5øÖ6ïU@jx&gt;IiÐ@XX_x0017_ µ@	_x001F_M5_x000C_@_x0002__x0003_íz¡@8¡_x0018_0&lt;@$cJ_x001D_Oá@°Âæq{À@]c½´_x001D_@_x000E_6__x0007__x0006__x0007_@(¬_x000C_ol@Ô,7ñn@¶@+y]å@®ÝÇ{@t}Ö¾ëg@ÎáDkW_x0016_@ê_x0006_%_x0013_ï @HD]0yÃ@_x0008_å½Kc@PEéeâ£@_x001A_M±_x001F_(_x0017_@½5ëÐ\@6±üY-@_x001C_O¡ã_x001E_@_x0001_CëÎ¡@8_x0011_¿_~`@&gt;_x001A_{*@bÓ¦_x0006_@N_x001B_ÏVåA@L_x0019_÷@:Û#È@ô_x0010_j©j@_x001F_¤üK@ZíWÇ_x000C_ö@_x0018_&gt;¸f@è-»ê}@_x0003__x0006_r_x0007_ä_x0003_@ÒúÏÜ¬?@äÑ´Þéa@.§Åì_x0015_{@p-¤¾N@ ä(¾_x0015_B@Ï_öíÙZ¢@hÇó_x001E__x000F_C@Ð$|Ô¥ö@ZòËv_x0007_«@þ¦}³Â@ÞC_x0013_Bf6@fÃÇøñ@&amp;&amp;28@@_x0002_/_x0018_Õæ@D_x001B_e_x0017_·¡@û}ÔÊ@â´E¤5@ÌJØÞ@eýÕü@.P_x001D_Ò-@ò_x0011_LÑa@°&lt;jµQç@D_x0001_ªñê8@(_x001B__x0013_¨é@Áºã@ l_x000F_ö.@ÞêAKù_x0004_@(BØC:^@éÌô3M¿@&amp;cxL_x0005_w@ÔÍ(_x0004__x0006_Ü¥@Ú¯7°4@È²ýã@VçE_x0001__x0013_@:ðx0@Ô Ð¡[@Z_x0016_Ù_x0005_÷ï@_x0016_É'*_x0003_ @Ü2#/?@Vîãû_x001A_Ñ@Ø{_x0011_û/±@ºò_x0012_º@ð_x001B_oÇlÝ@ª8ÓÃ@¾7÷ÐUV@/0m_x0006_@ÒmS;·ë@_x001A_Ëv(p¢@_x0008_áù¶{4@Ü(ôäÄ@¾_x000D_«»_x0017_@_x001A_Ó7é_x0013_@0è_x001B_ÇH@R$]¸0¿@rB1;×@|Ï_x0002_íñO¡@¼_x0001_«,Õ@þiNºj@7ç_x0006_Bn¡@Sa1=Ã6@R_x001C_[¦}@_x001A_æz_&lt;@_x0001__x0007_`{Õø@ Ùò_x0010_ÿ@¾_x0002_=_x0019_\@á÷.çW @"÷Û?¨#@FÂòÅ¡@_x0014__x0004_E3¢_x0006_@§2iº @_x000C_Y5V¢@æ6_x000B_Ò_x0010_@_x001E_afÁ:¨@_x0006_cÀ'$@2cn+^{@±j!ê_x0011__x0011_@ò,@.¡@_x0007_ÄÐ®º~@_x0005_Ýã_x0014__x001F_@äÕ_x0014_Éh`@Ð5Ûêm@ÉSç47o @hVvÝ@ÔÏ`}Æá@ätl3Ñ@oh'_x001B_@èÅé_x0007_Ò@z¡Öÿ,i@ÖaCõ_x0003_ÿ@¢ÐY¨ @n»üº4õ@"Ñ_x0014__x001A_î@_x000E_sr_x0013_@þ¥&gt;?_x0001__x0002_Þõ@êsñ~m¯@_x000E_Ùn=_x001B_è@Q¬Ö_x001E__x0014_»@_x0015_®ª_x001E_ @ Ø+Û®ê@_x0008_ÀÖ`q¢@QÇ,´¦@x»0Ç\@äÙ'H_x000F_ @N_x0001__x0010_åÍ·@dÖ­ä T@X&gt;_x001A_Ö:@êø¬÷O_x0002_@Mbö; @_x0006_A_x0001_+Ý@î¥^3zó@äÿÇâ@îZ %t0@´'Zf @tRAg_x0001_@XUíèB-@=ãè_x0004_dU@¼_x0013_Ê_x0015_@&amp;Þ_x0012_)@.Wx_x0003_Q_x001B_@ð¦¨$ô÷@©þhÈï@ÜkzKeÐ@~ª²ð*?@"8xV@Æ§r{#\@_x0002__x0003_°Þ®À_x0007_Ó@Zmç¶_x001E_@'s?_x001F_@ö_x0012_L/à¯ @_x001C_ÿÙÔ¡@ 3 _x0001_Q@´J~v@_x000E_&lt;8õ@_x001A_HõãË@_x001F___x001E_yò_x0017_@ê(l½¦@P=ÆCRa@"ÐÀß|@ÆÐk_x000B_@9:±4Ä¡@_x0012_&amp;E#.@Ü9`G&gt;Þ@_x0010_ª_x000F_Õ\@ÊaÌÅÛ@_x0016_ú¬©w	@6tÂiö@¾0TbÇÉ@PMâÎèì@û&amp;!æTO@,ìÅb·@H¾;´Æ_x000E_@ô{_x0013_3_x0014_@¢:¢FÂ@\_TA$_x0005_@_x0018_Jkk-U@[S9¨3n @VC_x0016_ª_x0001__x0002__x0017_@¨§vR¢@þA_x001C_%_x0002_ÿ@ÃÑÕ¸Vì@_x0012_¡_x000C_Ü@_x0018_FÈ:@W¢ë"_x001D_@®y¹,ð|@_x0004_à è@Pü0_À@pÁnÍ_x0017_@6øBLÅò@_x0018__x0010_3,K@_x001D__x0005_æ@ñ_x0017_;_x001B_Üö@êå:i9C@_x0017_ïÞ?DÃ@.G'by-@F"êÓä@¶_x0001_#wÐ@Ö??¹U@ç_x000E_`áú@_x0014_JW%Â@¾_x000B__x0007__x001A_@@}Ä_x0005_Î@Dô¡ÂÈ@_x001C_±Z_x001E_|@E÷5Vå)@ÞÊÀ ¦@tfÆrð@ ÎO_x000B_º@p_x001E_ß5Ü)@_x0004_	ây/_x0012_6¡@ZÎû¡Î`@Nn_x0006__x0012_@ø_x0002_Î3 @´q'ÄÇ @_x001A_#Í¾W@ü_x0007__x001E_Ö@þ·_x0013_ënV@ÏáôÔ»%¡@¹â]­¨Í@¢ÉÆpa@Ðo_x001A_	@6¤ªTtí @ØþWþÛ@¤_x0008_¨ÐÐç@&gt;.ùNº8@_x0011_î?@_x0012_I_x000D_J_x001B_@$_x0005_{­¦@þo3Vô@p!Ä_x0006_M[@&gt;ÀÒiÕß@Êí_x000C_X¶@àX(óC_x000E_@¬'\í_x0001_@&amp;1}_x0003_O@úrX­+@{·6ý_x001B_u¢@èíºJ@_x0008__x000C__x001D__x0010_ø@x&lt;~µ/@ùÕ¹_x0001__x0004_¬ @¥kgZ_x0007_@òctaÚ@W40Ï@ñ­vË²¡@DSv8ùÿ@BXù_x0010__x001D_ó@2¤òNØ½@_x0002_]d_x0001_@d±v¨$¢@¿ÑÎ1dU¡@ö_x000E_Å07ø @êMH_x0013_¶@Nmr²tæ@Ðxÿ'[U@&amp;ÈÀóqI@Ø_x0003_Uír&amp;@FDuw_x0002_@êô¢}Þ@_x001A_Õ_x0001_q@_x0018_Ëöý_x000C_ó@0µä~_x0005_x@"KL1sK@ËÝóbS@_x0001__x0013__x001B_5Ö@_x0016_ÊÜË_x0010_½@_x0018_dé¿lÌ@òª{_x001B_"_x001A_¡@Výóof­@£Êr=@_x000C__x001A_@ðËx_x0005_ @_x0001__x0002_Æ!ÏÒW@1_x0006_ RÍS@Ò¤;_x0007_p¾@ª	âX@0µâ¥Á`@_x0004_@_x001E_¦Î@¨hxE&lt;@ø\±*W@lÿ¡Bª@°g8_x0019_¬@X/Jÿ¹@Æ2_x001C_*ÿÆ@ä5]BD@_x0015__x0004_TJ9@²À$ÂÚ@¢57ô(_x000D_@_x0018_ßdg@Ì;½;Ò0@¤iÍAX@Jzë³B[@_x0004_±ÐÆ¬I@ÛäÁÆýl¢@t$Y_x0016__x000C_¢¡@_x0007_Ó$ö_x0003_* @_x001C_4ó_x0007_v_@BÞ&lt;J8ú@ö_x0008_=\@_x0003_Àib_x0013_\@CÚ{Ä¡@²þí]_x001F_@6¢¤Dæ@¸*"_x0003__x0005_0æ@p¾ØØ@àü_x0017_ì@à/Ôáûñ@-_x0013_´._x001C_@4¯àõ@¬Î`:s@.ëÆN_x000B_@_x000C__x000C_-_x0018_ü_@;_x0006_gõ`¡@Ô¸j2Â_x001A_@_x0001__x000F_ø_x0008_Hº @µ _x0017_R&gt;@í"ciçO@ µç"@_x0005_ý¢f2@{ä_x0018_é@_x0008_#H)ó@H³j_x0003_@¿HÕk4+@í}¶üÎ@{[ÿÜ@f,74Ê8@bqÄ¹¢@úÐú_x0016_'Ô@&lt;_v4{'@_x0004_dÌli_x0002_@ü_x0007__x0005_Õ«@©(9À¢m @AÝ^Õ@á22!Ô«@_x0014__x0013__x0014_l_x0010_»@_x0001__x0002_Â$æ¨/@þOØgõ"@)4_x0011_X@ÿ^Qþ¾ @_x000C_ôGR»8@Æ/ïÑÝ@3K_x001B_NýÐ @(\~ûp @bÞ¸ê~n@Äß^69@Ê_x0008_&amp;48x@`´¬K8@_x001A_º¼BO@Ì_x000E_£èø×@Hº«_x001D_G@tÑdÉ±º@îÐ_x0004_ÿ¿@¶-Y_x001A_Ï½@FíÞd_x0010_@Mõ®?¢@(ÜØ1@Úc_x001F_sa@Vý¡@À_x000E_Dr²w@Ú_x0019_Ò·3@yü_x0004_Ô@c?Å&gt;@\t»¤kó@Ôl4ûC@z¶_x0002__x0008_$@Ð_x001C_öÕ_x0014_@¥_x0002_z,_x0001__x0002_³Å@pW«/:Ö@R¢*Ä\@_x0001_í«_x0006_¸@²b¢3Ì@²ª«ön@D_x000E_®ã@hp¸¹ô_¡@}e?ªë¡@È§±¹_x0016_@ÊÝÊ@YMn¹^¡@z_x000B__x0007_]ºô@;´K/Òm@vé.Õ"@èCgx» @¥_x000E_ÑïÈ¢@øbm&lt;®@¬_x0001_¥×.M@_x001C_+ú@_x0012__x0010_·yü_x0014_@D_x001C_Cíyò@48lI²t@_x0011__x0019_ãÈ_x0015_L@_x001F_WìÈa¡@âðsã@üpÿ@_x0004_¶F_x0019_X¼@Æ8L	_x0012_@fH¯ÙR@@_x000D_W_x0013_-@_x0001_HÜÓÒ@_x0001__x0003_Fü8_x0005_âñ@öS &gt;@ï_x001A_kc¢@ ¹_x0014_Êrl@ÄV&lt;é_x0013_@_x0004__x0017_ÿÒuz@4_x000F_Á;Ð@òHyV&amp;Õ@ÈÏÑ #@~$ìÏ_x0015_«@êABb_x001D__@è ÔwT¡@_x0016_\ ê^¥@?þý_x0008_Ð/@_x0010_5ÌÍJ@?&lt;&amp;_x0013_÷Ú@\å_x0010__x001F_0k@_x000E_²]¡Óþ@_x0012_XRs&lt;O@Nç¬Í_x0006_@£y ¬_x0002_J@fW³Ô¤@tÑ-^Ä@_x0008_or/L@=Ãß8v@¬(oÉD_@vé±|+/@_x0013_H&gt;É_x0011__x001C_£@F_x0003_`ÿh_x0001_ @Æ"¾9á@Øi_x000C_Å_x001E_á@ÞE }_x0001__x0002__x000E_:@Ì¡ß6Z@p0ã=k_x0018_@ô_x001B__x000E_¦úæ @XX_x0007_Ð®@®Ö_x0017_fyd@¬¦zÒ¸Ü@¼®F%®@"t|g¡@_x0017_«·jBÓ@A«»¬g¢@D$ìJ4s@2_x001F_Õ©b@B@'#©î@D_x0010_w¸@H¨m¿:O@¬¬Ä_x0012__x0013_Â@úHW­@rò\Ù³ø@j_x0018_ëúÿ@ç¸:¾Æ @Ì â8¥ @d%§1}4@Q_x0013_ÿ",¡@2ÙtY¥@ïqJÌé¢@«w_x0010_&lt;_x000F__x0002_¡@tø_x0015_fôU@¤mÆÄÁ³@òÐ_x001E__x0010_@ØÒ}@J}4_x0001_¡@_x0001__x0005_lM¯ô¯:@_x0010_ .BZ@Â_x001E_HtN¼¡@ì¸&lt;Ä*@p­©¸ÕÀ@H¨_x0004__x0002_{@~V_x0008_ÛU@HÞ´ù@z|·Qãã@&amp;b÷§7@¨¶NJ4#@_x001C_ÖV_x000F_ÿ¬¡@¸ìL_x0002_¢À@6îJù@_x0008_ÅÑæ05@tüa_x001B_l^¢@è_x0019_r(_x0014_|@&gt;?qdV@qNàÁD_x0019_@|P_x0005_¨&lt;l@NVÈ¶@¾ÿwUh@¦ªµz·@_x0014_ëÍÖÚê@ðé_x0003_O@ Ø_x000C__x0018_P@gVKôqÙ@üuÇÚ@âþ÷ m,@~¶	_x000F_£@äÁ¶|U@ôOI7_x0005__x0006_õv@aÈ_x0007_°(ú@`£ï.Ìh@7}_x000F__Ö@®Ùe_x0017_½(@í¾Ä¬¦5@Ú_x001E_{Ìz@06mË-@µÕF/® @£=dZ @ö9ùÁk@ªº³Um|@\_x0004_Åî @å}_x001D_Û.¨@4_x0001_ãÑ×@_x000E_¶_¬×;@m	ýv|@hÐ{bõî@µKyÄI¡@_x0006_¤òûæ_x0019_@þ_x001B_ u_x001C_#@Æ¬`ADª@Æ&amp;°ìV»@èÏX@0ã'Î0M@_x001E_Âó_x0017_4@£b_x0015_Ò@ÙÂ|ö_x0016_&amp; @þ_x0003__x0013_'GO¡@MJz·3@*:4ûýX@_x000C__x0004_Éu_x0008__x0002_@_x0001__x0004_ºí_x000B_p[}@ ýºÀ@ðì-_x0010_b&lt;@òn_x0019_~~Ü@_x0005__x0019_b_x0005_\Ê@h¿Ãï;N@w62i£Ï @BÐb~r@äl_x001A_ÏÔ@Àà+ä_x0019_@4®ÈC¸Ç@@@_x0003_Xa@6´,Û_x001E_]@öX¶uhÔ@_x0001_nç_x001F_~.@Ü+¾ã@ºy_x000C_Ñ@/,õ/ø@XÑ/SOç@çÖd~_x0006_@âè{Ú|_x001D_@ w{ïxm¡@Ì«_x0005_@üf {*@BõVQ(é@¢_x0008_xïë7@QEÝê_x0002__x0005_@'D_x0004_L@ª)ùxÆ@¶_x000F_1^ç@´)·[í@à¦ð_x000C__x0001__x0002_@ô«_	I[@«pI@õ[³2Q@j[Gø@®èØ3_x001D_@Lz¢=_x001F_J@© d9_x0017_@¤D9_¶½@j_x0015_/_x0019_!¡@Bí?ÚF@ây_x001C_¥@j6Gü:@'?Æþ23@'ü&amp;Ç{.¢@w_x0016_¨·7É¡@(ð»@_x0008_Y"«§@({tzÉt@Î_x0008__x0018_ïý_x001D_@_F_x000D_æF@ÒQL@ÖPe{)@NÌ_x0008_i=@@`f/ÐCq@ÞnÍA@JÁðýs¥@_x0016_nÉK_x0010_^@ÆI_x000F_w#{@ÚTë×_x000D_&gt;@é~÷kc@~á î_x0018_@_x0001__x0003__x0008_¿ïppí@åïtÈ{@úi}"¢Â@_x0008_T2~Þï@üCklÖ@±Ä¶-Ñ&amp;@¢9½O!ù@»ÎWªî}¡@~|+ÉÛR@³\nÑ]¡@_x000C_Á@áó@Åec@v©Ùú'@~E3ª¸_x000B_@Ð}Û\_x001A_r@p_x000B_Ø 1@J^_x001C_üå@Æ´`¸äð@_x0015__x0012_æ@Z@ù{,­æú@O_x001A_E_x0016_@&gt;£Uä@èZø@_x0002_@r_x0019_ç§±@_x000D_iSlÐ|@çÓA2_x0005_¢@¼¾¬9ñ@v{Ò_x0003_Å_x0007_¡@$tïPç¸@¥·ßSKI@*ÀÈë©&amp;@?#K_x0001__x0005_Þ@·üø_x0016_c@_x0001__x000E_2«_x0019_æ@¯wÉmð¡@L_x001D_,S«@ª_x0002_K¾´î¢@|³{s(ä¢@B_x0004_ªh_x0004_¹@rLmÞD@"_x0012_lií_x0014_@Ô8"à&lt;»@K°ù¢@¬å\C@®¼&amp;s»@a_x000B_ÊW¡@_x001E_6(É_x0003_ @&amp;_x0011_O¢v¸@_x0018_ÑAR5@¿iøa@þ³4¥0_x0002_@°o\1zÈ@R_x0003_©õàÜ@,·5_x001D_úâ@â±¾£8V@J#¾ZÒ­@ú/»iF@¢eCá-@®xð_x0005_Ç@H_x001A__x0012_+_x001B_§@¾_x0007_ê_x0007_¬@Ýù_x0001_Ì_x0014_Ú@·¸ìÚ_x0005_@_x0001__x0005_$_x0018__x000D_ Õ-@_x0016_åjC'@Ú&lt;_x0004_¾Î@2ó_x000F_ø6@â7n¨I @Ú*â_x001C__x000B_@\C_x0003__x0008_ßÞ@æ#*_x000D_à@qBÂ­¶¥@´A)¨e¾@3Ä.$J @P_x0002_1~@6¡*@_x0008__x0003_Ýí!@ºJÈ§õ)@óÓ¾_x0004_@L/77Ýe@°[_x0006_Î«¼@¾[Ä¨ú_x0012_@s¾Kuõý@¢:¬2j@¶_x001B_W³@ÑA"ÆÁE@\ÿ:_x0001_@ì9/@~q_x001C_dnÃ@_x0008_s_x000F_²}@Õ_x0012_ÑVã"@2xö­Ù@_x0018__x000D__x0011__x0017__x001B_@òêUZ©_x0017_@ç±» _x0001__x0005_«"@_x0018_§ì÷_x0004_Y@j_x0011_DN·@,¶_x0002_Îâ@®&amp;v_x001B_CA @HÆeÆ_x000C_K@_x000C_ÓJç@JÿÕ;:@îYl°@,[6 «y@Pý[¿ä@_x0018_%Eµ_x0003_@jq~"p@¦k¨_x001C_Ô¼@ë6«/ÿ@òÇ_x0015_f.ê@_x0001_\?[ä @~¿12½y@³n+?&gt;@E_x001D_#}_x0003_¢@hsC¶@|\Òv@°ø¦"Ã@_x000E_øCùÌ¤@r¹Ze_x0007_+@&amp;z%o7N@k_x0019_õv^Ë @4_iqû@6· ¼¦b@à°b­ñ@_x001D__x001D__x000C_ê_x0015__x001E_@Æ_x000B_yÄ¿@_x0001__x0002_PÝý]@@_x0004_É=²_x0004_@_x0011_{(&lt;Ú&gt;@âb_x0007_7Ì½@_x0016_`d¸@_x0014_ûØæ_x0017_£@_x0006_úãg@_x0015_^Þ¯@Þ+xÜÍ'@_x0002__x0017_ù_x0006__x0016_d@`_x0017_·áw_x000B_@RÀ#øË{@Ö6E_x000B__x0010_D@_x001E_@_x001C_h¨@Y1·@Ôì±_@lQoêU^@®ñÐ\@Ö_x000E_ª_x000C_i¬@Z»,EUN@N{Óú%@Ð¡¹îT@är_x0003_}%@è:_x000C_Û©·@9àÃ"ª}@_x000C__x000B_6_x0018_	@fÛòq^@;YRX@x¦Ú_x0001_{@&lt;/ÅG]@×_x0014_¶W @¢mH·_x0004__x0005__x0018_@Ó¤`´ò@T6_x0019_Û_x0013__x0019_@_x0002_3_x001F_Ë@²»­ð×,@¸µW±v@¢f° ¢^@tÏ/Ú_x001B_@Ö÷ÚfV@Fô_x0018_àµ@¢¥(_x0008__x0001_Þ@Ó3ú@_x0004_ÝRÿÂ@­_x001E_©«ÖÊ@_x0017_ü6$&gt;¢@úÆÁø(@üð_x0008_9¶@þ¦_x001F_xo@_x0006_B¼õÁ/@R·ØmB@°^¬)@XÍqÅ_x0011_@]_x0008_Ê@ÂÔÎj,t@¤¨_x0013_ÕQ8@_x0014_K+¥2Û@_x0013_(¢ç­@ÎÉ_x0011_r\@l_x0011_ÃE@¿{_x0012_CA@_x0003_7çøé¡@lÀ¯Ñs@_x0001__x0003__x0012_1O¦üÔ @4%3é¢G@¾:rä_x001C_¦@!/ÊÞ)@\~_x0002_w_x000F_@9_x0018_;[@_x0006_ú¹ÇûD@ÂoQ/h@/&amp;ÒJÛA@Ä³Ao\@DÍbÐ	@ëom _x000D_@ö­x«-_x001B_@'_x000C_FSï@_x001C_"qî/ÿ@Jy ~n@Äñ$ØV?@´FTÍQ_x001E_@_x001B_kNÙöz@)"Öz`_x0010_¡@â5¦ÒM@og«Nr @^¡íÙ_x001B_@×ÑÈs÷Z@T_x001A_;°~¦@ÆÞ_x001F_e/@T x_x001A_&lt;@7lÌ#ÿ@_x000C_;ZÝB@Ì"o3÷ö@Úv¬Èe@Ì2X_x0004__x0005_à"@_x000C_Â_x000D_á_x001E_6@_x0010_6[§tâ@ ðê¹¬@[_x0001_¥$@ÐçÂ._x000E_X@Vª}@_x0010__IRÁ&gt;@¿ü×ðü @ï_x0014_óR @tmBÌp@VH_x0003_#L@¢§_x0018__x0002__x0014_@8_x0017_§ö9H@®½_x000B_X@èÚhÒ(@_x0013_^U?@_x000C_¸Îäh@ú_x0006_Ö3Wû@È®&lt;p@_x0013_@«-O"Ä_x0015_@àkÃÚÙ²@&lt;½î_x0007_@Fbiõ_x000C_@0P_x0014__x001E_¶@M¹®É_x001C_ù¢@p_x001A_bsº@¼£_x0006_ü¨@_x001C_äÕ_x0004__x001C_­@_x0011_SáX±@öÆ{þN¦@ÜuÙÆH9@_x0001__x0002_2uÑ¼a@²éµ_x001C_/_x001C_@öG5Ôí@êÞ~Ä_x001A_ª@_x0008_Ûí@@ý@Û&lt;_x0014_79@ØP¾L5*@ôû±Ð@?_x0004_JQ¹@w1ÈL@ÈÊ_x001F_×Él¡@¥i_x0010_ÖS@®_x0006_Hê×f@_x0018_Àí´= @Hft\@_x000E_ü÷¡ç@2ø|Èà)@*)fÝ,@Jâ9@b&amp;&gt;o_x0016_@&gt;_x001A_çÞ?y@Ð¤¡¦x¢@_x000E_Î_x0015_F²@¯ö¹Cu@o0_x0006_1E@[_x0004_-/¢@D_x0001_ôDÐ@÷ïÑe¡@bÒ¾ºA@¬µàtÏ_x000F_@¼nV£Æ_x0005_@þ_x001C_Æè_x0001__x0002_£_x0010_@5DæÔ@6UM´	Ã@|þ:¯_x0011_£@f°Áè*@zxþ`²@¨Í´)uà@xîê:\@÷¯ü,@¢nê@x_x0015__x001D_ôa$@¿Ó$Ó¾G@b¢¹É/Y@ÜrBU@{¶³ß@ñXþ_x0017_Ù@à.Ó5¤K@JoöâB@d_x0018_k¡@Óns"/@¨^8%`û@fHä¶3?@_x0013_8RV@þ+m@jÂ=Ã-_@º®¼p.G@_x001A__x0019_@ý@µ"dP@"Ø#$+@°É_x000D_	PÅ@g_x0014_a=Î@k_x0013_ÊGÙ@_x0001__x0005_)ó_x000E__x000B_ö=£@d,E(0@@ý__x0013__x0002_+Æ@@àÓ;¡@bûhä@®_x0018_s_x0012_ @îÉeKNq@_x000E_¡:Bq@ÿ¶F³·@FSÞm­T@ðqfuÓ @Ö)¾ó@ÚâQ+) @$U_x001C__x0001_@òµ  @¶ü_x0018__x0004_D?@64EÇkÐ@â¬OÜ_x0012_à@ SäN@n_x001C_A;R-@l!(7@_x000E__x0018_b®@Í\Ö¨@°Æ×çóÑ@´_x001D_P&amp;H@_íÜ_x0013_U@ÝOÞê5+@ùÊ_x0003_Y?¡@¡k@ÍäÄ@&gt;6$ºÛ@¸¦À°_x0008_@l÷8_x001C__x0003__x0004_Ùa@âðZ_x0003_¶@¬ï¼_x001F_Â@_x001D_áß_x0004_f @b¡_x001B_ñ@P_x0018_þ|å¾@vj_x0017_@Óæ6_x0002_å @¡_x001A_Æ_x000F_£@OC°=R@PìËQ_x0011_@Û_x000C_·Ç_x0010_¡@´êv@_x0016_è_x0017_d_x0017_,@r¨PX¬ê@ÌêL'âG@	_x0015_;ßá@&gt;k_x0001_¹Ùú@÷Ât±@B_ç¢JN@`×^Üôë@Î$EU@6]_x0007_7"@~ÞtSoJ@Jí¶*1@t_x0013_Ð»}@©?¥_x0008_@dæ_x0017_¾=@x_x0012_­\[@~ä_x0004_Ò_x001B_@ôák.¶¾@ÝXê9@_x0001__x0004_Âf_x0007_×É@ÂÀÏÔ_x000C_\@òì5³@á7ä_x001E_­@v&amp;_x0010_RUW@4d£_x001A_gU@ðO»Û#0@=ä_x0010__x001E_¢¡@&amp;òg_x0001_#ö@ÑAaèÀ @ªéöØ_x0018_@5z_x0003_%@_x0008_9#tÞ_x0016_@ÀQ_x0001_"{@j³ã-¼û@ñ_x0001_Fe_x000C_¡@J9UCvö@Ôb«zÁ@â_x0016_íÇn@ôyd;&lt;)@"bn_x0001__x0007_@_x0016_lRb@_x0018_î_x0011_¯_x0014_@©çMhÍ@IbRßÇ@Rï_x000C_@TFI_x0003_@@&gt;x¿Õ¤@¡&gt;©ö@q8{X45 @_x0002_î,Æ@R(ÿ¸_x0004__x0006_Ví@_x000C__x0005_Þ¢Sq@_x001C_5L&lt;Ýí@Ü&amp;g_x0013_@ûÂé_V)@M¦#_x0004_âw¡@¼Æoä_x0003_@cl_x001F_ô @âõükf@_x0014_¦uH{K@`àÈ_x0013_T@p14H¶&amp;@°_x0017__x0019_-Û@¬Ö$³R @®Á_x0004_§ÿ@&lt;_x001B__x0001_ùøS@ôÖµ¦É`@_x000C_$Ú_x001C_è_x001C_@ °/²#f@W/©Zf@¦^KO¨@Ý¥EBº_x0017_¢@Ê¬LFqu@ê&lt;­nÇ@owC)@º×{V;D@:ï+ôhi¢@lìÂNh@Rð_x0004__x001C_@bï£á/@4_x0002__x0001_v_x0006_{@°ì­Ô1@_x0001__x0006_x¡ZËÛ@_x000C_XHá*R@ÖÒ/úr@dÙËÞG@Àû¯+F@6Õ5 ©(@°µ,&lt;H@ü¢Àñ2@jï_x0005_ÏÜÌ¡@g.§_x0017_É@T{é_x0002_7i@^_x0006_&lt;Ç~µ@~!þ#ãÔ@rÁÿº@hdià9J@é8à:# @R!ö§Ð@ð²À_x0013_¡ú@ð(6T¢+@x1dD=º@ÀG]O1ø@4õ}+ò@¬_x0003__x001A_(!r@JJl°X_x000C_@/ñ­lT@Jz`»@Öí_x0013_DUW@_x0006_ÀD_x0004_fU@ì_x0018_å_x0005_;_x0002_@ÜÊÉ*ë @ì~{ÛU@&amp;H^_x0003__x0001__x0003_*=@ÈxZq0@ïw|øv@mr»ñ¼ð@|}µé@&amp;]fªÉ@v³ª­£Ä@_x0002_xÆC_x0018_(@ÁÞUái¤¢@¡_x001C_×± @ô_x0013_&gt;@«]_x0016_¿e¸@R-á2_x0004__@Ø_,½_x0015_S@_x0019_&lt;MÀ×¯@þJ_x000C_ú&amp;@f´_x0008_¥_x001B_@NZGioö@×ý_x001E_UQ÷¡@:Ð_x0011_\@jFÝ_x0001_Är@ê#éµ_x0016_@ Ç¬*8Ï@$wÙØb@¼û?Ìr@4_x0007_.Y@_x0018_0inZ?@â*ç}'Z@Àhc_x000C_À@Ü4H!J@&gt;&amp;_x001F_´ýX@Ó/$F¦@_x0001__x0003_x´Ed^@ _û¦*Ç@ÂÞýøB@°]±:3@ n&lt;âþY@òÑê_x001E_°@°ß_x0004_óW@Á·{»@_x000E_iÎT0ê@Xe_ó&lt;þ@_x0005_ÒÕ_x001B_I @¸0ð0@bzõ6­_x0002_@{ÖYDä¡@´W_x0018__x0004__x001F_@?WÒ2@"(Eu`*@p_x0002_4g@ûÚÁk_x001F_h@8Ï§âU_x0013_@ømÅD_x0012_@|§þ":c@¸_x0010_7[f_x0010_@Ðyò.½@pM_x0008_B_x0007_@iÐÙëÑl@p@6ö~S@è Ón_x0017_@_x0016_]Ñ9¢@¨ ì_x000B_fÿ@Al_x000D_=ñ«@ÿD¢¿_x0002__x0003_RF @_x001D_w÷ÅM@H³3_x0001_@pÅ¦Ñ@_x0003_À9â Ê@«4Q·@Î _x000B_ú$@4q©Jå@Ö÷_x0006_ø6@^ªõÌf@R mKD@H'_x0012__x000F_Z@N7ËáCÇ@Þl´3²Å@JG=r4ü@¡ë­?$D¢@MqnßÎ@à÷_x0019_k@_x000B_n×@¿ÂìNb@/_x000C__x0010_¨@æÎKò@vå_x0014_òÚ@ªíMÛ!_x000D_@ß_x0001_ Ø_x001A_÷@ð_x000E_ß*ô@I¹ë_x0007_f_x000E_@À2¨Íw@Në]±´@Ñò?ÙÀ@ÐÁ×Éå_x0012_@_x0010__x001D__x001A_ÙôÂ@_x0001__x0004_´y _x0011_@¨Ëy_x0015_@ løâü¥@vA©]@Äê;!üý@ß7_x0008_m¦_x0002_¡@$JKC @?_x001C_¹_x0017_dd@ØJÂÂy@P?É½Â~@¬_x0019_ðêÔ_x000F_@¶f^8à_x001B_@F_x0004_ñí¤¦@vO_x0004__x0005__x001E_®@_x0003_ø§tæû @¾Îâ)á@¨áìð_x0016_8@_x0019_ÅÜ0@_x0008_p_x0007_:Ñ@zO°Ï&gt;ÿ@+M¸|a@¼	¯Nm@ìÈ®W$æ@_x000E_"â¤¿@ØÃÈÛð¢@ni)_x000D_0_x001D_@Î_x000F__x0014_Ù_x0010_Z@ì_x001A_»9X¢@h!Ô_x001C_Ài@¾Ø§S±@_x0003_î3Â_x001A_@_x0006__x001E_ÙR_x0001__x0002_ÙÍ@Ðdj]_x0010_@by­øã@^JKO_x0018_@(ãÇ[âa@òæi_x000B_5@_x000E__x0017_Rbù@py_x000E_=@É_x0006__x000C_SVh£@:ë_x000B_Î¡@¨DÔ§ø@Ò±_x001D_VÄ@À`_x0008_í@_x0013_Ï5Ü_x0011__x0018_@¬_x0006_ç_x0015_@ÊµUÑÅ_x0019_@UÆYåßM@_x000F_Å&gt;Î_x001F_Í @JÍzr½@F}_x0010_¸@\ýJÁ(M@pX1Ë@%@´VM_x000D__x0018_%@AlRhó¡@Ð_x000D_ZiÐ+@+.÷_x0004_ç_x0011_ @Nì_x000D_nÏ½@Êô~Äv_x0005_@\_x0004__x0015_Z¤@,]A	:@úÇ_x001D_:É@sÆåjÏ0 @_x0007__x0008_fI#Öì§@¦_x001E__x0011_iH@+Ü_x0007_6è§@YH±Æ&lt;ð@ÃJ_x0017_m=@|kþ_x0004_ì@Piµß@,oDQÕ@¿_x001F_è_x000F_@2C&amp;îxh@Do%Ã5Û@Ö-8W_x000D_@Õ!Ä_x000E_	_x0005_ @%f·Â_x001C_@@TC¶¯@IAé@&gt;OÌêì@_x0008_'	M @£tª"=¡@_x001A_3¹,_x0005_@¡IÀ_x001A_Ð@=¨ì¤û¡@_x0012__x0019_ç_x001A_õ'@î/SÖË_x0016_@xy_x0001_­Ú@_x0004_E_x0003_S|k@e¦ºÙ@ÀßÏsc¹@_x0002_XÝ¸\_x001E_@jã_x0006_Û+ª@Â d_x000D_@êvÍ-_x0002__x0003_É`@Â_x0002_÷@fÞP9T%@ó2¸@_x001B_¢¢@clïs@_x0005__x0017_°ñø:@úgÀ&gt;ËÛ@ëÕ:*@ÜôÀ@äíI_x0007__x0011__x0018_@Æan1×@ÊªÕ)²@Ê«»å¾@N'ª_x000F_ªù@2Èò§_x0001_@Gæ}_x001E_íU@V_x0006_V}@RUWàl@_x001A_õnå@_x0003_uVN¹~@¿]~µ@9ÈîN°@L_x001D_	:ó_x001E_@4ù_x001D_7l_x001C_@_x0004__x000D_LJ/@Ä[Mr@Âúì_x001A_¬_x0010_@p_x0008_Jo_x0017_¡@È_x0018_¾º_x0004_@&amp;t9S?!@_x0014_aã,þ@äUa«Þ¡@_x0002__x0008_2CF=Õ_x0013_@_x0006_´?¤_x0002_@º_x001C_×Íé@´¤Öú'@RAóm\@ô¬_x0016_¢:Ó@¥^nYZ@_x000E_Òß_x000D_0@Úeû@A_x0003_ÍÓ@_x0004_ÀLÎZì¡@éT²@a£_x0013_ªÍ_x0005_@Êi"_x0008_8Ì@¢_x0007_g_x0011_®@b4î7Ê@`áM¦Ü@ _x0005_®d@"IÝQ«Y@já½_x0004_mÅ¡@îé _x001A_@Æ'Ø_x0013_æ@_x001A_[Ò-3_x0005_@^_x001A_f5@P¥ÄÄõ@Ø4y@®E_x0004__x001D_·a@ër]6¢@ðôrÛÉ@æøñe\@v_x0001_úJÐ@ÈÊ²i_x0004__x0005_f&amp;@LÀ_x001C_ÎíY@×J¹Èa´@r]_x0008__x0016_e`@Æl·_x0010_ru@¼¹ïzw¡@6.ìÌ_x0019_Z@_x0012__x0013_ô¸[@ îwF@ÌÐî@V^Ð_x0003_Ù@.Ù$Â6@Fí?¿´@cá_x0014_,z¢@nÝ-Gnø@ë3K¿_x000C_®@_x0017_+Pæ@9­	_x0014__x0018_@jFÙ5õ;@@I_x000C_göw¢@_x0018_Yyú_x0015_@F_x001E_È_x000D_¹@i_x0004_²_x0001__x0010__x0004_@&amp;%`d@_x0002_° _x0001_@è,Õ_x000E_à@Áô¦î&amp;@Á_x000C_&gt;Ç]Ä@Bþ_x0002_Ð;d@È`[¹@_x0014_@_x001A_öìÏG£@_x0007__x0016_éçp@_x0001__x0004_1&amp;G·@¤ÚCw-@ÍÈ¦Åè@RÇ!è@ì®m÷¨$ @(ÇÌÅ(@~_x0010_wÓÑ@_x000E_%õÚ¡t@_x0008_ì_x001B__x0019__x0017_@H.¶&gt;-ë@E(Û%#\@v½s«;@ÀÄÄÏÊ@_x000E__x000E_ë÷@_x0013_ø¨¿â @ ­VmGT@J_x0014_Qª²_x0002_@çµº¦_x0014_@Q_x000E_Ç!öÊ¡@á­£»Ò@¦³_x000E_9@øûfú@_x0001_E_x0014_-ö_x0003_@øqOª)@pS?mS@:¤_x001A_K¸â@î_x0008_Ð($@rèÉá¾¢@ßl_x0017_Å'@Ás¼oÍ@ Ñ_x000B_æ_x000B_$@¢UÅb_x0008__x000B_¿¢@Ð%d_½Ð@Æn Køê@®B£õ@¾i@ü;@Ðû¬îG@ñéºr¹c@öÏ_x0005_ñ_x001F_=@_x0014_aèÓ@.ÉáÑr@Ë*ÛÊò@Zú¶_x0001_½&gt;@ØnóÅ§_x0003_@¤ªÓø@8Ë_x0014_ÒZ_x0010_@;_x0002_µ!É@8ß¢@+_x0018_Ò	@jLLÂ@}fmat#@¾ß}þ_x0005__x000C_@_x0008_aÈ_x0006_pq@Ä#_x0003_òQ@4l1-2@Ú¢_x0016_·ê@¸òeMê©@Ø^×'Gí@_x0005_z&amp;Ì4Û @öf¦@_x0004_@&amp;Ù~jR@_x0007_ÀÒ±@H)ëDN@_x0001__x0003_ß»_x0007_ÁÐ@_x0018_¸_x001D_8Ök@"Ê_x001A_« x@t)E\£@EM){g@¸@*Ünc@üF³êÇÖ@fÉ1_x0017_te@Pé¹_x000E__x0004_Î@NßúÏ3@Ì06¸D@_x0017_å&gt;{õy @_x0012_`À_x0003_@@t#À÷@_x0005_K¥ÉÑä@U4»k\ÿ@t%=Ú@bmµ_x0002_u@&amp;QÚõ´_x0002_@z¹´1Ü@ÔxzNb@^á~¿_x0001__x000C_@Æ&lt;,%û|@R_x0013_Ø w@_x0004__x0005_ú_x000F_Ü@x|§gÉ_x000E_@~_x0016__x0002_NÖi@_x0004_[©Ì3@_x0004_é¹±@ÓÆ K_s@úv@+@ª=_x0002_"_x0003__x0004_^ß@¤QQh¶k@0Jë@gásìº¡@Î_x001D_ýiº@9Ê*_x0003_ @ô_x0005_én§@èÞÞ&lt;ç@Ó_x000E_Ùt»@_x0002_H_x001E_l @¡_x000E_i_x000D_@rÉl@ï@jËüCÊ(¢@k|ûõ @_x0011_§u¿¯ @à_x000F_Ççx_x0002_@yãgºe@N`._x0010_.z@ dö¯y@mUE*@Ø-óuÜ@]M)® @ÀþÛ_x0001_ßC@p¦9=T5@\÷_x0005_u_x001F_¡@_x0004_nÙ|o @B&amp;tÿ_x0006_À@èÇ3å	Ò@¤Ñ¥öj2@6_x000E_½[£.@8_x000D_½1?@=9TGhC@_x0001__x0002_&amp;Þ]ÚE@(T&amp;ê@3GV¦(ì@ú_x0019_¤]/u@²â_x0018_qè@æ°Á*ã@ 8_x0015_'d@_x001F__x0010_Àúá®@ÓíÀ_x0013_,@HÈ_x0016_Ïi¤@°¦ÀBt¡@øÂàý°û@Ý_x0002__x001E_µ¼ø@({v[fz@_x0010_¿Op1Î@(§NQ@m¨Cí@X_x000C_¸¯Ü_x001F_@jzU&gt;*n@.¯RíU @:6óCø¦@$_x0012_ï°_x0016_c@6\ ~e:¡@Ì_x001F_Jï}Y@nã@0óó] @~@éæ@_x0001_£¤@._x001C_Ë¿_x0018_[ @dS_x000F__x0019_Æ@¶{_x0016__x001E_«.@¢70_x0001__x0002_^_x000F_@p.±þ_x0017_e@»_x0015_9nb@«ñ_x000B__x0001_@üqÑ_ÒÙ@½ëÁ§ @.5`£@_x000E_â_x0003_iò@^_x001C_Íê_x001E_"@¤¤ë_x0011__x001A__x0019_@cÍsüT@BÔå_x0001_YK@_x001B_È?g¤@Zþé_x000F_Ï×@yöªt@_x000F_T£­_x0004_£@P¨®l¸@a_x0012_¢ê%¡@Ôä&lt;~n@_x0010_%æù@ â_x001D_@_x0014_$@ä=u@_x0014_0u0 @z,,_x0018_É@©8?oa@ÂØ°mÎÀ@Êu~»ê@ÜH£_x0007_^ä@{ |¿ö@ ,(Ë@TaÈÈ@²_x0005_²	_@_x0001__x0002_vð#q@ÍR}OÄ@_x001E__x001C__x0001_!Âà@î}¨`gÕ@_x0008_LÒ=_x0005_W@ø²ðó|@p~¥@xvàh&lt;ø¡@7xþUÈ_x0004_¡@Z"ÏËÅ@_x0014_ùþ_x0003_G@ÕÑ_x0013_@×@:%¹÷¢@¤*¥_x0001_p´@-ìie @jð4Lõ|@@cz"m@_x0006_¤]Å»- @ûøï_x001B_·4@v?¢nwë@¨@qw¥@w®lö@_x000D_QT_x0011_&amp;@VÊ_x0019__x000B_¡Õ@µþ3ÿ@FG_x0007_:ÃÝ@hKZ_x000E_þ	@r_x0008_ÎqÆá@¦)_x0019_l@|Ö©¸)@KÜCkñ!@îBH_x000B__x0001__x0003__x001D_×@&gt;ÌaÓ@¢ø/Ä/@ê(M´/P@:dÌ_x0002_Ø@_x0008_?_x0013_¡Á@Ú."N¹@¦¸,Û_x0010_@ðõWX·@_x001C_?_x0011_Ê_x001C_@_x0012_V"PÎ¤@øÿ_x001C_Î¡@&gt;XUþ'_x0011_@xx~P@Lkã9ó@´â=[@~yuÇD¡@z2®Æ@_x0011_j©*@ûy_x001A_æè5¢@ èV÷@ü_x001C_¨_x0014_u@¼¤åz¾y@R¨ng"@_x000E_0»ïW@' _x0010_ú@_x0016_ü_x0008_¤Jâ@Ôç&lt;j£@n_x001B_áCÇ¡@*Ù_x0018_ÃÑ@_x0004_/_x000E_²_x001A_T@0Q_x001B_£,_x0001_¡@_x0001__x0003_jµ_x0003_ÒI@*ÿ§×@´:ÿ;0@Àß_x0017__x000D_@_x0002_µ3ã©µ@_x0004_.Q¿ê@jazW	@¸_x000E_{BAº@¥ôú¸ö+@hÞ_x001D_÷_x0017_@Ü@â4ÓÄ@¸_x001A_Aä_x0004_@_x0001_ æZ@ÙÜ\.ñ,@Sà¢aÈ@JFkm_x001B_@Íæ^±Â @_x001E_úÃ´¶»@ÒýÆo@HH,_x0011_@¥á7ÚrÛ@ÒªËè@o9Ç±¥m¡@à@@'Ú^^@¹9ò*jÍ¡@Ø´´&lt;û@I_x0013_=_x000C_OB@È¶½N·@äýO_x0008_7@_x001A__x0003_û_x0019_@:ß)·_x0002__x0007__x0017__x0007_@_x0001_3ö!_x0003_@_x0012_¯(Âëu@HJ\OËÅ@_x0005__x0008_=$6Z@nèýIê@®6±³@ÈÑ¡Pì@_x0006_ZÂÀ_x0018_z@"çhë7§@¢¾uy¦8@ÉÕÌÎµj@t³mÏ¶t@ç$Ú| @Ð÷ºÛ_x0016_S@{(Cÿ¶@Ó%_x0018_._x001B_@¤SRt]@f&gt; ã-f@Î_x001E_@hÆ3@Ö_x000E__x0017__r @¨jj:e@_x0012_Éblú_x0010_@êáwFÖï@x|qÊ(È¡@Ñ_x0004_lÓEz@_x0007_f·ø_x001A_@*û,oÃ@t¥Sñæ@_x0018_ðÁ÷r²@pÞ«ä¨@ºÉÁx§Æ@</t>
  </si>
  <si>
    <t>17a0c69f8e7eee7971e087c947f3bda1_x0002__x0004_H¿ô&amp;È@ìæ_x0013_ªç@jA7N@¹Í_x001E_ Ö @_x0003_ÞúÁT@_x000E_,­£I@ô_x0014_àPæ@8H_x0019_¼ñà@~_x001D_ª|@2Ë·6o_x0015_@AÖÒ²ËN@wcé^ @ôvþDM®@_x0007__x0006_)µO@DìË_x000E_¢@fÁNÄÔ@`À¦¢¢_x0010_@Ð4Ê_@üêRtf @ý¡äý©ö@`Ãß_x000C__x0002_@Øa_x0017_Sp@»ÊêÑ4@DÞùV¼@Í]P_x000C__x0001_@btkõ@ê~{ÿ÷@ú0çÚ}_x0019_@üíâIì±@5Ò5"_x000E_@¼_x0017_¬:G½@Ä_x0005_xß_x0002__x0004_ @¥¿T*Öt@D_x0002_irÈ@ô·_x000B_U_x001D_Ë@Ý]Qgö@²Ëÿá[@^ÇV½îÄ@Ð&amp;Óy.·@®,ïÖ_x001E_¶@Ôyð§@A@µ_x0001_2§Ù@æ¹ïüò"@Ð~_õ`@l)è¼\­@ê­g'ª_x0015_@ïÛ"D_x0003_¡@x{^h_x000B_÷@&amp;Mþi»J¡@ºp7ª½¸@¦s:s@ïPI;@©~@_x001A_ @_x000E_¹e8A@¤ÛÛ  @Ê9Fÿ©@cûèzû@Â¬_x0018_ úÔ@¦Ñ¤D_x0012_ù@b_x001E_÷_x0001__x0013_¯@Ø_x001F_¯_x0016_t@Wxê/Z @z_x001E_ÂtÞì@_x0001__x0002_{ÑbZ@n¡_x000C__x0010_[@âUË`Ê1 @c«°×_x0015_@èâÆ,ç@PÃ7l@æ8Ð_x0013__x0007_?@_x001E_I6ÖÍ¿@¾.óo@²/ªeHj@-Àø¼²¢@²@n^_x0006_@ã]!A@_x0018_'¯£zì@JÃr¯@_x0007_}_x001B__x0014__x0006_@Im×Ðd@ø?NÎq_x0008_@_x0016_g&lt;ñ_x0003_@lýÕÐ¹e@haóèß@fEï3@úV_x0006_U$\¢@Ò{ìiÐç@bÛÉyÓù@º_x001E_?Q6_x0006_@þ?_x000F_CÛ@Ç9,&amp;@î_x0008__x0017_è)Ë@´ÖLõ@_x0003_C¸ùs¾@Þ¾"_x0005__x0006_L?@lî)ªê®@¦ý@¬Ïj@ZyZåF_x0018_@ïô )¡@o¿G7W@`_x0006_ì/q @_x0014_¤â_x0002_úÅ@¼Øù×q:@^_x0006_ÜÑg@&lt;¿hh@_x0008__x0018_Ï_x0002_5@bæL¢:@vV'Xà@_x0011_Ù_x000C_æÈ¡@¨ùÞÆ@ÎJ@ö;2)@T^xÍS)@2¤tà5è@T\¦X_x001E_!@Jl@¤ @ë?à,_x0003_@0DFî_x0012_@/_x0018_\Xö@t&lt;O_x0001_ò@_x000E_Ë2é_x001A_2@_x0008_«¿²7¿@_x0016_·_x001F_gK@è_x001D_´Z:@d_x0004_Ç@L÷f)Ð_x000E_@_x0002_	&gt;_x0005_|Ú@ÊË¸;@_x001A_xè i@'áß« @pÅ0¾²@ÊhÏ^@ÇSÜJ¢@rO_x001B_e@¾+ç_x0006_ä@J_x0001_¥åª@T.¹@ÁÜÉ]Û@ª³O­(@j´;¥)¸@/ûþ@ÙÖ M_x0006_ @_x0012_Å_x0018_O·@ÑØG_Öé@jøä_x0004_@$ _x001B_º»d@ã×UP@ö_x001B_OµT@ªxNìøÆ@N_x0018_COh_x0003_@NÎª@t@6jv°t @#9s;_x0007_@Oªþqdr@_x001A_ZQõÓ@ _x0008_c _x0007_Ö@=ä8¡@zéWË_x0001__x0002_âg@`Ó_x0013_0¾s@Ó_þÈ_x0013_@ÂËþÌø_x0002_@~ÊDä/@Á)x&lt;Æ@ØWQ¶ß8@:vHÍsÜ@FÖJ_x001C_[q@fY&amp;@ k¼þ_x000D_@rÏtS @,[¡Ïq=@HÂwï3@âÉÉnÉq@£=ïëÔ: @( ñÒô¾@_x0008_ûã1_x0017_@!­ÅV@äÜ_x0016__x0013__x0019_ê@/_x0017_2_x001B_ @ª_x001D_®\_x0008_å@^Ð)÷£D@æÖQóíj@ÀÚ/Ç¸î@(8nâ@ª´¼&lt;G@_x0018_ç_x000F_;m@_x000E_HÁL¾@È	_x0001_@_x0019_^O3_x0015_»@JÓr¹÷â@_x0001__x0003_Å_°(¯@øEQ_x000B_¥_x0019_@*4¾@÷å´ÜJ@þ_x0002_Í9´ @ãdÑ»É&amp;@ÔØpûl@Î&gt;é_x0007_e@ÑpLÏ~_x0015_@N2ú_x0005_7ã@ÀÄÞ·6@Æ[µÚ××¢@zMSuM@_x000C_2ô_x001F_h@*ÞUFß@|P²j@Èå_x0018__x0013_¿@¼ß_x0007_ïUv@7_x001C_z4ï@_x000C__x001E__x000B_@_x0018_Åk÷§_x0013_@È¿^_x0015_Ô5@dfôÈ|7¢@wPÂù_x000B__x0015_@feEK°@Ö=µ#_x0011_@hb&lt;8fj@CÜ÷nd @ª_x0003_	¬!Å@;âô@úøÑ¼LË@;cÏ¹_x0001__x0006_¤_x0003_@Ò_x001C__x000E_qu@ì_x000F__Ø_x001C_~@sõI_x001D_@Ö_x0017_(_x0014_3¤@MU·D_x0008__x0004_@Z-ù±@P_x001B_Áø^@Ú¿p _x0016_C@ÆÌâ½X @ÆåB¼Ùc@Þ)@_x0013_@þ¾ÎCÅP@)w$×_x001D_@a©#eÁï @+_x001B__x0002_¡_x000C_@¤¡_x001C_lñÛ@*_x001F_ð_x0014__x000E_ó@Ä_x0013_"ÉT@õ)£«Ëë @"Ýïà_x0005_f@·Àý%s@gì_x001C_éÏ_x0003_¡@B HÔã{@;¢åR@_x0002_ìáãÂ&amp;@_x0016_JFÓfB@)¯ ¬ì@0yg@t6)ô@_x001A_n}QÊ_x0003_@¼U0«S@_x0001__x0002_©²Bf@_x0006_LÕV@h@_x0002_Ê[3À@&lt;â_x001A_	VÓ@_x0006_Ôõ_x000D_Ö@ZÉo@_x0008_dsrÖ@¦yûQÇ@Ä6Ú_x001D_©@_Mg¿`@ä4Ç,G@t8Ê_x0008__x0003_ê@ªvÈã_x0006__x0001_@ÆäzC ì@ÐýÅ]_x0018_@_x0002_rY.ò @DÇ+Àu@@ëæÊyg@6íÞ_x0007_g]@¦R_x0018_µ÷@_x0008_Í_x0011_£&amp;Á@N¥ìy@õ|{ÂF¡@Ã_x0014_x_x0014_ü@&lt;^8¢8 @¨:_x0006_°;_x0006_@)¨¶4I@¢¥óÜ@ÚuÀ,@zp,g(i@Ö½¯õõB@)ûsY_x0002__x0003_Ò¡@x_x0014_¡Z@²_x0014_4 @&amp;_x001E_{×Ê@_x0002_:NV¡*¢@Ô`_x0008_©zò@8_x000F_0S¡@Õ LöÎ_x0007_@!OË¹@ðw3_ë@x_x0010_-_x000C_@L_x0001__x001B_c_x0012_@Ø_x000F__x001F_æ@`)dáÍ@d@SÞ§@è"µÛ@¢Cî¢¬Ê@ü_x0007_Î¡(Z@z´ÁG_x000B_Ý@uê_x001B_¬¦§@i_x0007_uâ§ú@E¬ÿÊ&lt; @_x000C_ç¹_x0011_ß°@z~z¨]¢@rN¡Ñ@à À=@xF}ª@'Ö´n@&amp;î_x0013_Ã_x000D_Å@_x0016_;`¬_x0003_@rz¹"@Ó_x0017_±_x001D_ ¼¡@_x0001__x0003_Ô×_x0001_[®Å@Öpaz4@ü__x0003_Çió@¢òÄBä@äJ_x001B_+_x0007_Ï@¬ôx¢¹@èuæ÷{@è\õàé@å¦_x000F__x0008__x0014_@&amp;[´Ë¹@ÇÏ&lt;@ï³@!)³@®_x0010_EsC+@_x0008_Pâh°@þÀÆá`@_x001B_"u¥8¢@2ÀMó¬@&amp;&lt;ÁÌ @_x001A_h&lt;"_x001A_ @¼_x001E_lÑ?@&lt;a._x001B_@aØ\ÿg_x001F_¢@ÐyTa1¢@6©mà_x0018_@Ìrc`:@_x0014_½:ós4@Å/øó_x0011_¨@1O_x001E__x0001__x0019_ @*l¨%lÝ@j_x000C_Ìïó@j¾ë_x0011_A¾@_x0002_²G_x0001__x0002_¡_x000F_@Ê_x000B__x0019__x001D_L@ã_x001C_Ô«ë@¸^WW¢¨@wPÚ¦Y,@xA&gt;ø/Î@¾_x0005_¢9µZ@~À_x001B_d#@zÔÀá1@yqä³Ú@ü&lt;_x000E_s_x0008_ô¡@l6q_x0008_³@$ÐöÜÑ@_x0014_­×6c@ì"ÝÏ_x000B_Ð@'¥6Ù@*å£;\á@àh7ß¸@_x001B_!Lzp@3_x0011_ ©@")×_x0005_'8@õxàL=@ê nD @ú£T_x001A_:í@´¢ÜâÅ|@l_x001F_¼;½@ß¦þ@ÖªÞÏ:ü@p6È5ý@ÎFxåPw@ì4ÕT´@"Ö((_x000E_ê@_x0002__x0003_Ô£µÕú@|w_x000C_h0@B¶ÿ«i@È%çÕú_x0001_¡@_x0016_Èì­ð@ûîúÐª@4ÅW_x000E_;_x0016_@.ºNÃ®û@DÝò\ð7@2òoåZ!@ü/ç_x001D_oA@÷Vp®ñ@(ºV®ÿÔ@ÂhÂRL@HçÈó§¡@*|_x0019__x0006_S @¾_x000D_ _x0017_Xo@®Sj&amp;ê'@üìàxSã@;£Q¢;,@¤ÊçÖ@Á0&amp;&gt;9Ì@Rdü?@x©9WI@¸ãø§_x0017_@¶¯¥w_x0011_c@(¢9qsÔ@()ü{g@_x0018_i:@È*ã?p@B_x0007_ÑËÃI£@L^r¥_x0004__x0005_ã_x001C_@_x001C_;ìó~_x0007_@ö·&gt;Ð=@KPÖQ_x000C_6@rc;w&gt;@[D_x0016__x000D_½_x0012_@ó¶_x0013_óÃë¢@8a_x0007_°_x0004_@@FÞIÿ¢@¬·Aoîe@¥Y_x000D_À¼@&gt;wÇç_x000B_@tÀ0ÑÙ@¢ßu³¶@ìSøÚ@_x0004_»_x0004_úGþ @x¿^£"@$_x001A_Â$@³_x0003__x000B_@:_x001D_w_x0006_³_x0014_@¬:J%h@|¥_x000D_`q@ /ûû_x0015_e¡@^û¥sÁ¶@^³µ^ÿÚ@_x0008_¢À_x0001__x000E_@?_x001A_,Iû@Ü_x0017_ÍXºÔ@_x0005_ê#ËÕF@`ç¦_x001D_õL@óÜ_x001A_l_x0002_@_x0006_îc_x000B_é¾@_x0003__x0006_l´ÿxÅÊ@,ïú´_x0004_K@	Èf_x0019_Ò@_x0016_¶Â¨`_x0013_@Æê_x000E__x001F_T@pi_x000E_3§@xw¦ñ6ñ@ÝcdÂè@_x001A_z_x001D_ª@DE		z@@(Í²&gt;xë@Ê¿_x0002_·_x0003_/@BSìPx&lt;@ì_x0012_Ñ·_x001A_¡@®q9@@Â	*qñF@^CWÅ^8@F\cz	Ò@_x0013_-Ñ/@_x001B_HÊ«@@nÛûµ+@ißH$ @Ë_x0019_-éª¡@¨Ô@×©7@_x0007__x0010_Îu@ë\ÈF_x001F__x0010_£@a·X¤ë»@Â_x0001__x0017_HT@_x0008_§¹J_x0005_@F_x0001__x001D_CR@&amp;_x001D_Õ®@¼á)?_x0001__x0002_xÀ@tlv=fÓ@n_x001E_kA_x000F_Ê@ÊC_x001D_ï}@ð'ö[¦Ý@måb_x0005_u@ä¶_x0006_eÓ@ô¼l=û@ØE±Ö+@ÚVqì±p@J:púÍØ@NÆúmcç@J1±ø_x0003__x000E_@Ìco'â½@°§_x001C_¶_x000C_á@n7#Õ.Ã@ÞWõ¯&amp;¡@_x000C_7Þý¢@np]·G@¢Ô_x000F_o^@Np³I%@ÜÞ_x001A_B¡@PiÙ_x0003_|_x0015_@|Ä°_x0016_+@4Ü_x000F_^Ø@_x000C_Aø!k_x0002_@¬Di"5@ô§8º%@_x0008__x000B_ÅðÀ@_x0004__x0017_}å@FAÝhf°@Øtc_x0005_+¡@_x0001__x0004_Â"¹@»e)ÜT* @m3¯½å]@cL¬Ó¼L¢@(û$Miô@ÖÎ®w¶_x0006_@v3iPV*@_x0019_8Ò@_x000D_=N¸@|_x0002_÷*.ã@~¤¨½@_x0006_K@)»¸@_x001A_Ë±Æ_x001E_@F_x0014_´_x0011_x@JI&gt;Ë(ó@ _x001F_c_x001A_c_x000C_@``ïIÐ²@x¸XB@q1¶2@	ªÉ O@ìí¶(§@¨÷_x0008_0lÿ¡@ìô³B*ù@)CÒ:xI@FK'_x000F_Q8@;9Åå_x001C_@"_x0003_ò³H¾@_x0012_§òÊ_x0018_@Â_x0015_À_x001D_@T_x000F_@¤7@º_x000C_ü#H@ô_x0013__x001D__x0001__x0002__x0013_@Ü7èÓ,M@nsyH`@Ç1®rt@V/i©/+@_x0001_¡¢)@æueÙ @]å]_x0018_÷]@_x001C_øÈt¾n@ùc{wøô@&lt;hçÍÂ @P#¬'Û¤@@czù :@¼-`CNÿ@6_x0016_´­õ¢@½ìA @t-¶c`@ÏðµÖ}@Ë/÷Ö0û@£ltalp@_x0014_®n_x001B_Ü9@_x0015_&amp;iº_x0004_8@_x0008_8±¡@PÚ_x001D_U9_x000B_@Æ_x000D_Ò8_x0019_d@ ª¨Nóu@¶_x0003_ýþ@XÄX_x001E_@_x0016_ÁUon^@ú_x001E_&gt;õo@m t_x000C_[@ÆaBê_x001C_@_x0006__x0008_¢_x0017_R_x0010_Ø_x0003_@Ò_x0003_ípKÅ@$qchù@Ô®jÈr(@o_x0001_Í0¶@_x0010_ñL7@û_x0013__x0010_µ@B_x001A_'-@¦y³Yëc@¦YÛ\çò@z¬_x0017_ü@_x001B_t_x001C_U^«@N,qÑ½@Xþ"ê;p@H_x0010_ÿ'_x0004_'@úÁ®¨_x0005_@_x001C_Â!+§_x0007_@_x001C_[fM_x0002_q@_x0011_Í_x000E_@ægn¼¸@_x0012_Æð~Ý@_x0001_N_x0008_@ª­Já_x0011_\@_x0015_ã¬øØÓ@ôêÚB_¿@Ë³Aapo¢@éFM3t@d_x0004_õ´Ù@Ê_x0017_Ðà»@ôùÛ@¢T	_x001A_¡ ¡@0½´_x0003__x0006_Q0@©z_x001C_B@_x0012_¦Îl=k@|FPy@ø_x0007_Â @¦¡é_x0019_ß»@²ùÚª0@Bô_x0004_ßÍ@_x0001_TÌS9_x0013_@&lt;Nlb_x0018_@_x000D__x0016_Þ@ß£	ðî @Hy6«ô @Æx.W^x@þÍW_x0007_#&lt;@eõ@JC@`òÇþÃm@_x0007_QMo{V¡@æòÐ \_x001C_@+ï÷$Ü@Cs[Y @`á» @RWðCF9@_x0002__x000D_ËT{@:ùÏçI@ÆSÓå´N@üÙ V_x0014_@ü÷SþF@_x0014_Õ)_x0017__x0014__x0004_@_x0010__x0005_Í_x001B_zm@¾«¾×§@lgÓ®¥®@_x0003__x0005_är¬6©1@íÖw-Þ@2ÀÝ¡_x0018__x001F_£@ ?»__x0012_@tt#3@ªz0_x0001_¿@?º'Z_x0017_@x¶ÓOÒ9@_x0012_¶I÷_x0002_@_x0003_ÿ_x0004_0þ@ðý×¥_x000D_@Ôû£knO@øYÊöaH@@ùXfS_x0019_@à_x0006_çf{@É_x0013_×_x000B_OE¡@_x0018_`m&amp;Hx@	ª¦ø\Ã@üoá_x0012_i@_x0014_'Õ£¡@0_x001A_¸PÛ@^ÎilZÍ@_x0004_ë¨/ÙG¡@À¨¸ Ý@êê³Ý_x0019_/@!rÜ2p  @IÞ¨Á9±@bwö½Nâ@_x0004__x0010__x0001__x0002__x0018_¢@.¸4ðr@ ¸_x0016_G5&gt;@ô_x001F_Æ_x0004__x0005_¬¦@æ_x0001_î_x001D_jû@ó|b~_x001D_@|Äö&gt;:@òUtîz@8õÐ_x001B_£t@æZ_x001E_µN¼@#8_x0005_´u² @da¬Å@D@ÿ/ó@ÿ3u_x000C__x001E_@|ôS[_x0019_@@ècÕÎ@¨F}±X¶@^ä_õf@zâ;ìÄ @xx_x001C_|p_x0015_@¤x1mÅ@_x001A_UMO@X_x0005_X'ï@Æ»X/@x[_x0013__x0018_D@Vþ&lt;¿]_x001F_@7D#Ö¡@_x001B_'_x0002_/@²ÒY_x0003_I@þ+®ó²A@2eH_x0016_ã»@Î+WßÂ¯@hÈk_x000B_^Q@_x0002_aµ&amp;$@×Ì;×2á@_x0003__x0005_dôW¸q@­_x0008_NßÁ¯@""ð¨ÞÒ@:_x0018_o7N@_x0011_Wýï¥_x0002_ @tò"_x0019_@Ø«×ö6e@Æw_x0001_È_x0013_@,·*_x0007_H@É_x0018_^_x000C_Å@ª{#W@êoúí_x001F_@r_x0014_W'Zá¡@O£#«g'@¤C,Îá,@jPb2`ï@-ÍE_x000E_=¢@Tßn_x001F_6q@Èð_x0002_@Þh©dj@-ÿ­_x001D_lB@W!_x000D_@.À4×_x0002__x0014_¢@_x000C_7ä@VW@Ï8+@@øa_x0011_,N@_x0019__x0014__x0010_¨V}@5TK)¬@_x0004_ÄÆ6@Ú©JA}½@&lt;k4ã_x0008_@î_x0015_ô¢_x0001__x0004__x001E_w@8/Fý_x001F_@Þòæßx@þµì@_x0012__x0012_J÷â@¬Ë^4@*E ±Û©@_x0004_mZhN@_x0002__x0014_@"_x0007_âª®Ã@_x0001_:2Çeù@_x001F_Mé_x000F_¢@\41Z_x0001_@ð_x001F_"_x0006_@S`%I¶@üìXL@ :âFv_@\D7ý{@L3øo¬@üÿ»@nÑëýï @Ô±ÈÃ@ëÒ+ @Ü_x0019_»ä_x001C__x0006_£@_x001E_¡îß¥e@"_x0004_õ_x0014_@pâ¸ü@q_x0005_¤÷_@%;^HêP@Ø08î_x001F_Á@Î -(~:@¹_x0003_'»@@_x0001__x0002_è×|ÕW@òï_x0004__x000F_¹±@_x0012__x0003_uá$ú@_x0006_ÒßZÐD@V_x0013_w¨)@ä¯k_x000B_^@á­(Æðà@Á_x0006_øþC@Þª¾âK_x0014_ @ XD_x000C_¡@Åº7+_x001E_@Ê¿ëÛM|@È±FÎ?ë@ø1_x000F__x001E_5Þ@V¡Vvio@xuàúòz@zN»éAÄ@_x001A_ ÔÇ`m@ü­|­Å_x000F_@2_x001D_;;tÕ@^Û`*T@¸Ñ_x0008_ÐqL@¢%*è¶g@2,Üqï@f7Þ_x001D__x001D_?@À¢äÓZ°@­Ôqt^_x000E_ @_x0012_·´¶_x0015_t@pOõ¢{:@ÿPü_x0019_l @29e¤â@Ý¿"_x0001__x0003_ô_x0018_ @XèqJï@El|L5 @_x001A_WRÆ_x0016_@_x0015_Âu(á@_x0019_Ð¾°»@,K`Éæ@õNÒ¬ñ% @ú_x0015_TvK@Ö_x0019_ÎC~K@¤³,jì_@Ìú¦Dì@®1_x0019_J_x0018_«@²3È_x0002_æ_x0015_@:Êð_x001C_@ï_x0006_lß_x0004_a@_x001A_)P?_x000B_Ä@¦_x001D_n@|vi*º@ð-ê=Ú®@×j0K_x0019__x0016_@2öóëæø@6fo,@áÞOÛ@¬Z_x000E_Êû=@_x001A_¼äw£@¬=÷=Ù@z_x0004__x0011_Xý`@Æ³[^md@÷_x000B_Ô_x000B_M¡@¯ß±¦a @º_x001B_aþá@_x0002__x0003_°_x0007_&gt;_x001A_Ê@_x0002_Ä=K©@fÜ_x0014_`@KÃ`!lr@ä=HS$â@Æ+¼_x000F_7¶@-_x000C_Á_x001A_.@ä_x0015__x0017_Y_x000F_@ç¹Ö7×V @µïBÑ_x0011_@_x001C_öÚÒ@º«Wa_x0013_@L#ÛWÃc@òKñÉ @8ø_x000B_]7Õ@_x0014_©E_x0006_ß@_x000E_¹£fT@ð2È_x000B_y¡@¶_x0005_s_x0001_@¨¸_x0019_¼ñ@oµÏÂ©_x0007_@Ú÷³òè@_x000C_`ï.þ@¢_x001A__x0016_dgR@@8DD9@&gt;þ_x000F_º_x0006_@m¿oÉ=i@øÙ´òG @Ì@ê¿_x000E_¡@b_x001C_0k@_x0002_ù_x0014_´¼¥ @µ_x0004_cñ_x0001__x0002_]1@ì¦TmÞ_x0003_@K_x0007_8d_x0016_ @_x000E_È_x0005_*X­@Ä_x0013_UdV@¤Ãçð@.ò,EÀ_x001D_@_x0016__x000D_Pú_x0011_-@Ëà^_x0015_(_x000F_@úÝ%[W¡@_x0003_Bô¼è @:Ìã_x0017_¹1@F6S_x001B_P}@UÜ_x0003_£@¤Å?2[@2¨Á\m @¯L&lt;vÇP@ÉÐ.X@[_x0015_U_x0007_:Ô@FNZs@_x0012_?_x0017__x001B_-_x0008_@«_x0002_~_x001C_3@túP_x0019__x0002_ì@à"ö½KW@pIoZ{@Ó_x001A_ù@R?§hò@°þ`ñÁ@-z`_x0011_pé@¡4j·£¡@¬À[¨®_x0012_@dÎ_x0016_.cß@_x0001__x0002_º|G£9W@jí8Ýá@bT$_x0014_@_x0012_Î _x001C_]@P_x001A__x0014_$R@^¦Gg	Ë@ë_À²@_x0016_J*Ä¾@ÄgÙW&lt;@NÃÎÜu@Úc9[@U´rÿ @`  ,?@I%ZÖyô@ KÇÿ¶@NØõ\@¸È7õå@_x0017_ì_x0011_þ@r«M«j@_x0002_YÞªq@¨HËxð@$$_x001A_%Ã@_x000C_ÔF{Ù@~¥Ê#ðZ@_x0012_xÃÞ@RNj]_x001C__x0006_¢@$ê_x0018_ï±6@_x0006__x000B_Ñ=qþ@_x001C_ù_x0002_Ø@I¤aÐQ@nEÊË_x0017_@v¿þ¼_x0001__x0003_Ãx @jÖ_x001F_$,@Âù2_x0002_Ñ@_x0007_Ëø¹ÝH@_x0018_²	º¨¡@_x001A_¸0ï_x0003_ø@^.Ïâî_x0001_@B_x0013_I&gt;¹m@ªA¡Ò¦2@ØáòÛ`@¶ÚMå_x0016_k@¼î^2E@!û@@T8.Æ0ú@êW¢D²í@vïÒ_x0018_Û@§0	Õã¡@6«:èk@Ð 5Í_x000F_H@l:O×$@y'ìá@_x0008__x0015_ýÔ;@ª	«ëió@¢²*_x001E_~ø@º*=yh@zðwÛ_x0014_@Ú_x000D_ÕrÂ@ltbC½E@¸_x0005_è}ß@ãÝ5, @j_x001C_R_x0010_I@|õ_x0018_7_x0016_^@_x0001__x0005_þP° 3@²íÉ_x0003_ä@vÛÁ}'¼@ê_x000C_å_x0006_À@.D½q²ó@´Ò3|@Àk«Ã0´@_x001C_U¿óò@.d*@LMz@@`jÃÑeÒ@_x001E_øÍô@raÿwe_x0002_@Îî_x0007__x001F_/@B_Ý_x000E_zD@·«í_x001F_?@jJ%¹@»RZt@Xs`CÃ@ìÅ¡_x0008_Y}@k¶_x001F_v@ô_x000F_'qæ×@v_x0002_KÔ@HOª_x0019_t»@Å_x0005_õ#½@h_x0016_NZ_x0006_@Nþ_/¡¢@:q¿îZ@HÂ¼_x0004_ù¡@ÆP¶P@r°Ë&gt;@2·,_x001A__x0003__x0004_ËÅ@áEwÈ@$K%h@¬xðhºÖ@â$_x0013__\x@ª4ù×'@ÔG__x0018_ëÐ¡@2Ö2_x0007_¢@_x0001_¨_x0017_w,@j_x000F_c_x0012_)A@_x001A__x000C___x0003__x0012_¡@$_x0004_5Ì¸H@â*Oluª@võªM¨e@×k_x0010_¢@:0"(Wñ@±Ýc_x000E_L¡@8½Å¾+¨@_x0010_`,íP@ôe`Þ3@x_x0010_2ÌPX@ø_x0017_«Í_x001C_@6Ø×nP&gt;@¦û_x000D_æ¨â@Ûï_x000C__x000C_Ô@&amp;ã_x0018_GØø@!inÅ÷Ø@_x000C_g1í±Á@öiJÕ_x0018_2@_x0011_¼!±@_x0002_õ.¦Æ@_x000D_,¤Ê¡@_x0002__x0005_¬di_x000E_@B0Â_x0012_ @WÛF®ªk@_x0016_O¹_x000F_×±@ÚLB %P@(Â_x001F_4v@.âì%¨@£ÜóU*_x001D_@Ð±ûÂAÌ@Þ_x000B_lÔx×@ZÄ(h þ@Ä«8,7@ôQ³9@^~+"Øî@RahÙ¿@)æ_x0015_rÍ@Ôò5_x0005_@i_x0005_S_x0002_5@H_x000F_ÐÃ¦ @_³_x000D_[t_x0013_@xí_x000C_¾d@òÝûn0Æ@dH_x0003_«$Ó@¼2®_x0004_ë@&lt;«²s_x0011__x0015_£@0­vîÖ_x0001_@îe,XsÄ@_x0010_Ê§Ì@¢uÔ´@ý!|©y=@hí#(R¡@_x0016_`ý_x0003__x0004_Ðü@_x0018_MåÝBn@É_x0019__x0001_uËå @L@ÿi½Î@r_x001A_(L@UÏîõô @_x0004_$»_x001B_@Ú_x000D_´"ÅS@Â°'@ìÇØ¾0@²@º*.à@_x0003_yp)@æäæ@_x0014_PyH@¶_x0016_lÚ÷«@._x0007__x0005_dY@@ýþ¯¸	@°áe]È@\c§_x000D_S5@ð_x000F_»©Û@BcÈxå$@4©Àw¾ø@_x0012_Ûú¢_x001C_,@¶×Ñ&amp;«@¬ÙÉBY@Gqù6¡@øý_x0015_È·_x0019_@ZùÃ£_x000F_A@Î_x001C__x0002_Êz@ g0¶üI@øR»2î@L-ZÍ£@_x0004__x000C_(:L¢é_x0013_@'EJÍ_x0016_ë@VÒSóM@_x001E_t_x001F_6Uæ@_x0019__x0001_Ø@°Ô_x000B_ ¼i@ðeõÀ¸@Ü'^ëwæ¡@"öµ²@@Ëè|5d³@#_x0004__x001A__x0015_&gt;p@º³D_x0008_v@xN)@æv_x0019__ÎÐ@Ò_x0003__x001D_\V­@ÎwóF´]@B_x0004_òÁ*n@°Ç0àZ@v¦ñ±/º@_x0005_'&gt;eÝ@_x0007_¶¿"@_x0002_ÎqRE_x0002_@ÅDc_x0008_9@&lt;Ø&lt;f6@.¨¹$cá@:_x0019_íÑ	â@´?¿_x0006_³ê @³_x0017_³Ï¡@&gt;	ôëê@Ü«Â@^ê¹PV@DøN_x0001__x0002_(ñ@PÀ&gt;ýO_x0019_@,l¡"nz@¦ÿÆ5øb @ÚÑ_x000E_v§@Ùû&gt;Q¤@ÖùZ-½¦@NÞø¬d"@_x0014_ÛÄÇEÒ@¸Ë_x0010__x001D_ny@ØþA_x0010_1@05¿¸®-@üá/_x0004_@n_x001A_ªâÌ@VXa^ÀA@vîL¬ @raSÂ±_x0018_@ÄÑ_x001F__x000D__x001A_	@¦HXMXß@ÞØOnÂ@þæ_x0017_È1R@!eüì*¡@§Ñ+g@_x0017_h1zJ¥ @_x001C_V¡@G%²`®á@áï½T¡@_x001C_ÎÛÌÈÓ@y_x0014_²D,Î@¾o_x0010_4¨¹@À_x0002_'¦@£?_x001E_e0 @_x0007__x000C_z¢_x001B_R@Î_x0002_8Ø_x001D_ê@ÖB_x0019_A¢Ø@(÷_x000B_	@^_x0004_ãÕ,@_x0006_nVpCD@æ_x0012__x000E_	»@dãZQ_x0010_£@*ûª~UÝ@ewgýï@ü,»¾S@LtÍOý@¸zñ{ÿJ @è_x0007_2Ô_x0014_Ù@21å8É@å¯D·@J_x001F_X.L"@x_x0012_´%­/@\S¥g@´ÀkCã@æ_x0010_Ää%@YUª_x0001_\@ø~6Ó÷@¢l'º_x0008_i @_x0016__x0012__x0017_n)_x0005_@V¯TpC,@ëj``1ª¡@_x0004_&gt;÷Ç_x0002_0@þXÑm@VlþyÌ$@¸?_x0011__x0003_F_x000D_@­'Oy_x0001__x0003_þ@_x0008_l[u;@ø_x0012__x0001_h¿@_x0008_-V&gt;_x0010_@Àeq¡~@P²_x0005_¼á_x0012_@ÖË_µÖ¿@²ã¾xi@B´êÊp@&lt;ûs"º@êJé@._x0004_²£@LÕ_x0016_ýZ@MQ_x0018_£ë@ê¼DL5Ì@÷%¶_x001F_ @_x0018_¶,ù_x0007_ò@_x0010__-ë@h¨cÓ?@_x0003_öá¥ÈK@_x0002__x0004_nö@úêºDè@¼úó]=¡@ìùò«@_x0002_éõ¹·&gt;@iqK­@­_Ó©"^ @þöù#ùq@Êìq_x0002_É@¼_x0005__x001F__x001B_ød@&amp;¯_x000B_þs@°³sÔ_x0007_ï@_x0002__x0003__x0003_m_x0014_Òþ	@_x0006_ÎS-R@Ó_x0013_É!ø6@ê_x0001_5(J@Á_x0001_¥_x0006_#@ä­ÞÞ_x0016_@_x0014_èL.Ý_x0010_@ª{V°HÆ@_x001F_Å_x001F__x0008_@ÞSZ_x000F_â@ ëâË½@²w¦_x0019_?@|ë¯f{¹@49_x000D_1@ê£_x000E_? @ºÎª¹@Ê)9tÙ@5ìïD÷@åEcz@ N%	@.G uýd@¶ _x0006_p	s@«w[@skT¥@âø%9._x001B_@Y_x000C_ÙH¦4 @ å Æjn@P_x0012_OA~ª@¨#8Áé@î³J_x0015_¸É@ºì=Ï@XË x_x0005__x000E_l¿@Û}#²@j_x0001__x0007_QÃ!@_x0008_o_x0006__x0017_@N]c%^@àE¢	Ø@&lt;3§ñz¢@¥j¬ß¢@â8Ê_x0011_6_x000D_@Í©Y'@&amp;]t­Q@_x0004_F³m@_x0014_Ô_x000B__x0019_¡Y¡@êÄÖ¦Ù§@¾{¹N_x0003_@Ô&lt;¶0X@ü\ìú@Nb·ó_x001F_@_x0012_ hø9£@N_x0011_Õ\t@|Ð²Ð$@,ùé@Þ´)_x0019_k_x0002_@¾Eþyæ@Üîî³6³@[Mðq¹@Ä&lt;"â¢@V_x0011__x0015_Ai_x000C_@.èÙ_x001B_f_x000E_@Ø¿ëìBú@_x0008_R_x0011_=@Þk_x000F_ÑÄd@_x0002__x0003_hC¿@Ú*SöPY@_x0018_ÂÁ_x0003_É@Æ2ì@¤H»@'P~)X @sÎAã@_x0010_Ã_x0003_§ÑÖ@¶| _x0004_Þ3@Ð^êU@@ükÝ\@$6lB}U@ Ó_x001A_Mo©@ðO:T®µ@6ãåãÄ@0~º@60_x0014__ù@õ_x000B_v_x000C_Ê@æµ'þ_x0001_á@_x001C_ÚÌM¦@_x001E_@©Üã@É¶I_x000D_­@Õ¥ ¡@Ä_x0016_&gt;ó)@_x0006_,ê@Lí3NA_x0012_@üjT;£@ÍÏJ,b¡@xóhå@øhÓl@&lt;QÌ­ë:@ÑºzK_x0002__x0003_;Ý @D0Aj_x001B__x0001_@îÁôàð@jø?_x001C_y@£PW_x001E_Cl@_x0012_òmÍÐ@¶+£|2R@È°_x0004_ú}@ t2 @ÚÍã+è @Ú¾ÄA¡@À_x0011_ýô]@@¥_x001D_X_x000B_F@Ø_x0007_®)ð@Æ¤,k@¹WPÆ"z @¢vr[&gt;@yÂù´@5míR`_x0006_@îC§_x0019_yK@F¾îx@VW_x001A_»e@Z'7f9b@ü[Ö¶½«@Þ_x0010_I0@§Á¢Þ@Þ|Þ®O@ø?Þ2_ù@Oû£é@.ðWÐX_x000B_ @´x±i_x0005_-@_x000C_Ð­,¯*@_x0001__x0003_8]MG+Í@¬²­_ @ê_mð'@¿­?k=¢@Â}¨+@_x0018_ëB¡@´ó?C¸Ñ@bÊì¤Ö@\xÿ$@Îyâ_x001A_½_x0005_@ _ý_x000E_E@_x0006_&amp;_x0002__x000E_¡@!_x0013_lk$À @Òg?G¯@_x000E_ÑîÇ}@)_x001C_êÂè@Dâ)ø@jsb¡¡@Â×&lt;Ú~@_x000E_£Á¢¬Ä@_x001E_&lt;ÙÍÙ_x0008_@~gÌ_x001C_å©@_x0014__x0006_¹9_x001A_õ@&amp;ë®l÷@Ê¶_x001A_ðjJ@3i@pC @À_x000C_ø3|@7f/ßF@:¼'Jeê@;¹" 6 @¸[_x000D_TÃ@lC_x000B__x0017__x0003__x0004_Øê@ÎåÌ¥_x0017_t@ÔØÕÁ_x001D_¢@_x001A_(ýS~ý@îÛt_x000B_@Ö@_x0002_KB=+d@d¨9^pÌ@¤ÃYDÂ@âÉ½bË@rß^ÅD@ÚÈaÌ_x0008_@ò_x000E_^ã)Z@_x000C_ZÞ?/Ø@å¥ÚuË@bòwËòz@,`7ý§@´TÝÂä@pAjÆÌZ@_x0012_R%_x0001_Q@^ÖêÃ_x0019_@ø­ÄÄÒö¡@º¾åiÊx@T2tõ@_x0014_è¥õ_x0010_¼@ª_x0010_KHé_x0016_@@lâS^Z@íð_x0012_y5@(Ü_x0018_½a@_x0008_BGÐ4	@ÑLrû@øÚ1DV´@Q_x0013_«æ @_x0006_	_x0004_áòÓ@$npZ¹#@PfmÃ"@lé&amp;[*@¶_x0017_ÉaÆÝ@*E'!¬7@x6_x0007_hG@fGß®_x0017_O@þ³¹Í@_x0002__x0003__x000D_¢ü@Zç_x0017_VÛ_x0006_@$îoóÜ@Ëùg­ÃØ@hV¦_x001D_/^@;å£ÿj:@Ðî²_x001D_B@Ê_x0001_1_x001A_Ð@î½h_x001D_Ô_x0005_@¬_x001B_ð_x0006__x0006_4@bé,Fô@:°_x001C_^_x000E_S@L[«w×S @1_x000F_sh_x0019_  @_x001C_LE¿D¡@¸yÝ¶G@Þ~_x0003_Ì_x0007_@ºÈ§_x000F_W@?n\æf@´ª_x0013_Â_x0013_@Oú¡@_x0008_d]_x0017_ç@Ü_x0015__x0015_ _x0002__x0004__x000B_w@_x0014_9 _x0010_´h@_x0001_æ0/@&amp;Þé9T@ße¨_x0004_@Ï½_x0013_Zïé@4ë@D¬@|?ÃÒ¶ü@B®´!H_x0015_@_x001C_ácíP¢@1µh@Kà_x000F_^j_x0004_ @bàqB@¼ Âõµ@¤_x001A_JÁß@^"ÒË@özM³y@&gt;§\m´@_x0003_ICø&gt;_x0005_ @òG+½_x0015_@Lxsü¥_x001C_@tFAKß_x000E_@R_x0014_Ü.ÚS@_x000E_0ÿÆ. @I­'C@ú¢Ý_x0019_çK@Ej#å:@Å^_x000F_þ@AK³f/m@_x0004_ÏxwYl@_x001E_Xu¹_x0001_¥@4_x0017_·ç@_x0002__x0004_42_x001D_Fx½@U­ÅC_x0016_6@8"[qj_x0017_@ò_x0003_ï"_x0018_@þù±U³@PPTYP@^	Ðü_x000E_@­Hpud(@Þ_x0012__x000D__x001F_^9@À_x0004__x0017_«Èÿ@8FmVø@à:Èh@îS²04_x000D_@@ÎÖi_x001D_@_x0018_ÿ9ÞG+@G_x0017_ü®W@úkÝY=ç@â_x000E_æH_x0004_z@FÑz_x0002_@"}Y"Ö@\«Câ@_x001C_´9ñr@N&amp;Þ@@|~å®)+@`K_x0002_ÍK@&gt;_x0013_"_x0001_@Ú7O_x0017_.;@Î}³D&amp;§@_x0018__x0006_³`{ @ØÚCêAp@j¯þ|,@ÏÒ_x0001__x0002_z\@_x0010_&gt;Âû_x000B_Ø@¶égQN¢@ü§Ü-¢ç@Ü_u©1:@0_x001A_Lq0@&lt;È¥pÏ'@Æ@Øb©Í@ö®ëé!Ö@(éc1´@X!to_x000D_@Øï°©9È@Pò_x0014_H­@Ä\_x0005_§&gt;@dÏh_x0019_þ@¨O«_x000D_J@bÙÒYÍ@F_x0011_íCK @Í8_x0006_þ@~ÿTF_x001E__x001D_@v5ß×Z	@_x001B__x001A_Odb @(èïª^@,ö_x0017_¸Î@_|É!@.B!Eê@»¬W^Ìõ¡@~_x000F_E8$Ä@Tât_x001D__x0011_@~¾µÓb@4cxè_x000D_^@þÓ/®_x0019_@_x0002__x0003__x000B_Ê¥_x0011_r@Ð¨è`Aa@UË¿ö@_x0014_´äk&lt;Þ@2&lt;_x0017_@íVW¬±Þ@0júÿÙ@,îý_x0007_!À@\Å'¡Â¹@=ßÃ§°ß@¶?X_x000B_¢@ âEø`U@Êhw¶GÂ@4ó&amp;WKW@"8_x0004_+@Ù¿3*_x000D_¡@?Ñ²_x0010_S¡@Lc· @NIÌË@¨yºq_x0001_} @÷Ë_x0007_Ì¶@_x0019_´Å&amp;X_x001A_@dÿÌ)@È9;_x001D_m@&amp;Â¨añó@@«òÛ¶Á@è¿ñúÀ@¶ÚÊ«_x0013_@à6ÀC@\{õð, @_x0016_'©	_x0006_@_x001D_§ÿa_x0003__x0005_pq¡@AÎ2®°@ð_x0001_	ý¹_x0002_@_x000E_ê_x0004_¦à @_x0005_8NJy@l_x0003__x001D_ïU@BÉ÷ö@_x0008_0d1Q@Ê&gt;¦5¹¶¡@¸_x0012_ê!Ãu@ÖëÈzYà@EJ9T¢@^.m[à@þ)75íi@4_x0011_¾_x0005_@Lö¬vÀ@_x0018_¤;©å@ä¿¢¥H@-ÑM­ÿ¦@¦¼@0òQê@èRd_x001A_òë@&lt;BÎ_x0008_¶+@_x0006_¼XÏ@*@&amp;ò_x0018_¡O @nìüât4@Ö_x0001_º_x0008_Ý@&lt;/|?@§O&gt;_x0008__x0017_@wMÇÆ2S@ÒW{×M_@_x0002__x0004_âî6S8¾@bòÃ{dÇ@_x001E_ë9ÂÛ~@ä_x0005_xez@{@_x000D_º@íSU^Í_x0006_ @âàh_x0003_§9@ê_x0018_?vev@~_x0005_+a_x0001_ @rÚ XB¬@VÌ×Hå&lt;@JtÞ.q@$E6@*_x0015_Ñìx@~°Ý`¬_x000F_@(]bÒw@ØalW{:@0Z_x000D_`@_x001C_¬x_x0013_)á@_x0018_ÐKä@XZÉÈ[¶@p_x001D_!q!¼@b³£Ù_x0015_³@Uô&lt;_x000B_Ç@Yí¶ð@Ý0èüß@RëÆÂ(@hùmèBÊ@nðX,®@Ovñ^å@RãH&lt;ç_x0014_@&amp;¬]_x0001__x0005_ÇÐ@­Í_x000B_«_x0005_@¢+_x000F__°1@)âzÞ_x0013_v¢@î_x0005_Pw·&amp;@¾gà÷@£x_x000C_F_x000B_@mðÕ¸@vq¿@tBR3Ý@öú_x000F_ô@Z_x0010_Z_x0001_@Â¹ñqX.@È1Gå_x0002_F@2¼,ÒZ·@¶^._x0007_û @À_x000B__x0016_Í©@|u÷_x0008_{P@¨­Ù%É?@øJîq@ÔËd_x0011_4³@Ì_x000E_l'@¦r_x0019_¦_x0013_@¼_x0013_Í¹X_x0007_@U½;&gt;_x0003_@_x0004__x0002_s§_x000B_§@ÔÂK\_x0019_@@nâ¤h@Ö(r@c@Ìýíé_x001F__x0010_@³QW@&lt;_x0005_@	^wl@_x0001__x0003__x0002_ØEOÜ@Pò#D`õ@_x0016_tÉî)=@_x000C_ZpA@J_x001A_¢&amp;K_x0008_ @]ÕIv_x0016_Þ @çr^È@Úf_µE@£Pm¾ @_x001B_Á&lt;çª'@^ð¿`¢@|6 ½O@]ÈÒéÝ&lt;@4cò°V@ÜÅk¾_x0008_ @èaËÑL@_x0008_x_x0002__x0016_.L@Â×:i$@_x0012_«øñ@Èhy©ÆÅ @ÖÒAÝ°@:]üÝûó@µÇ&lt;Õï@4òH-*@ÚÎç¬@ØªRÕU@ÇDeÖµ@â_x0008_&amp;_x0001__x000F__x000E_@nanRj@h÷¨®@¨_x001A__x0014_kÜ_x0019_@Æ}Üa_x0001__x0002__x000C_Õ@8_x0017_x@2ðx^A@F_x001F_oIø@|Áñzr@@è_x0014_|m0@d=ñÙ@,_x001B__x001E_möý@#W&lt;.@,¦û1½û@Ø°¤Þ7@ëD:K2ç¢@jÎ¸jê@F.´:mw@Â-?'E	@ü)û=³@õ+à*@ñu«:@U_x0005_Ë _x0001_@Þ$SeN@&gt;_x000D_ÓÜª@d_x000D_P[F_x001E_@xíà«R]@IÚZ²ª@¥ÙË®Ñ@ÂÒj?E+@H9_x001C_	_x0008_¡@îï÷ÚE@¥_x0011_ª_x001C_fv@Ð_x0018_¢ñ@`_x0006_&gt;9å@jj_x0010_H_x0012_@_x0002__x0003_º_x001E_ì_x0001__x001A_k@ò _x001A_ñ£@Ô_ÃÁ;L@ÒÄÀº@V¸V_x0004_½·@¦^_x0006__x0010_Î_x001F_@ÍHÍ¿_ï¡@Ì3#°¼ñ@|¸¨_x000B_@²ÌåE¤@0T¿w0@_x0017_}¨Ã&amp;$@°_x0006_3_x0002_ø @Uè½&lt;_x000C_¢@®ôâ÷Ê@_x0011_èùØº@ÂØ«_x0001_0¿@®HjØñé@Ô_x0014_R@@zkI49_x0018_@Ò.XT_x0016_e@t&gt;_x0019_n_x001E_@B·ùRàf@_x0018_]¶vª_x0019_@4ªRH&lt;_x001C_@0»ñR_x000F_@.\HÁJ¿@Z¹_x0016_i¿@lÐRI*_x001A_¢@|ÄÏêªi@MkXÃ_x0008_@Ø°9½_x0001__x0002_°@ r{i_x001F__x0017_@,a_x000C_Ëðô@àEEàÖ@ô_x000E_Ï'É2@à}ø»Ú@R­kdÃ@Tjï@Ë_x0010_ @_x001A_½$ë'©@_x0015_e_x0019_5@L_x0001_)gÔC@*ºº_x0013_D@Lbëmñ¡@_x0004_.5á\@_x001C__x0005_¾_x0014_p%@:a­Ç;p@¦ÃÜÈk@ýÂùu.@Í´gMô_x0010_@Aö_x000D_oæ¡@ÜcÓsGD@Ú»u8²þ@tO1°ü@@ý_x001B_m_x001A_B@øûk_x0001_À@8é¿	à_x0003_@ðàûLï@ÀQx_x001C_`@Êõ*	Z@W_x0016_ÙË]@V@zõ_x0010_@¡q_x0004__x0019_®â@_x0001__x0002_´û:3_x0008_¡@ù*P_x0011_Ã_x0013_ @Ð&amp;!zµ@*'~@èVî~ù)@9_x0011_.l!_x001C_@X?Ø¢ä@"_x000D_ ?k¸@_x001C__x0002__x0015_úc@H&lt;Tsõ@Á±&amp;¥_x000C__x0018_¡@_x0014_f@]K7@8BÎ?ÏÁ@ÆÔ½rò¢@ªêÚü²­@_x0017_{'ãW@ÜIÞk£z@²3õ_x001B_Öá@zÿ_x000E__%j@¨I8 ßÙ@Lâ#n@D·¨±Â^ @b^4@&gt;?p½_x0005_@_x0008_ÈÌÕÈS@$ÒÓ²½t@ÜñnS@_x000E_ä%¡@¼þúÂ³@*SØ_x001F_§5@ _x0008_úu~5@²à½è_x0002__x0005_Q_x0001_@ÊlÌ_x0014_L÷@_x001A__x0015__x001F_âvÑ@63Eª_x000C_5@BæhR@®¹Õ.½@&amp;³{_x0011_öæ@Ï&lt;4M@¿¡@_x0007_Pg½]õ@£°u_x0004_Öf@Þáè¾@_x001C_ó+ù¾¢@ _x000C_£»M7@4_x0017_¤_x000B_Á@?ãéj­¡@¨¶$í_x0005_·@:P_x001E__x0008__x000B_î@ðÉS¿÷Æ@f¼þfÒw@è_x0006_®¸+K¢@|æÅ_x0003_á@&gt;ø_x0005__x001C_bÓ@ cú¡_x001D_g@&amp;Ï§âåí@ÄÍc+&gt;@d_x0007_Ç_x000F_Y@Ç¾´Nu@ì&lt;&lt;Ã\@xú¦×ÿ@Zbu	Íý@AñèÆð_x0002_¡@È_x0012_¾D«Ë@_x0001__x0002_¢©õ_x001B_Ã_x001A_@¡ÿ_x001A_ãZ³@FÕstFé@·ß_x0014_j¢@)	#4Î@Û¢!Ç_@hr¿ö&lt;|@A_x001B_·ø@m^æ@æä"½iy@pT_x001E_´pä@J}"Ç£ý@â9¼E!î@¤0°n_x000D__x0010_@nÔwG¹G@_x001E_¾eÏs@6&amp;|ä@¬{Ag[\@z_x000F_å_A*@À_x001C_¤.Ô@Ü	Å$s@@yßè@bõ_x001B_qu@ªPØ@ÒÁI}@Ue@nB@ó´fè½N @¶ù Kg@_x0008_¤H^­ý@¢Q§,´@h_x001D_°o;y@_x0012_ÝîV_x0003__x0005_Å@Ú4_x0006_ü_x0016_ç@_$ìôÌK@w}·#L@Z¯h9Ñ@"@_x0016__x0002_C@*Ç&amp;ûöî@_x0016__x000C_e_x0004_ªy@ =¨=_x0017_I@_x0008_Úç_x0008_qÁ@õ8_x0019_TÛ @¸_x0014_7_x001E_¢Ú@H_x0011_ÚìA@VÇ_x0007_ç|@(e©_x0011__x000D_g@´çÌ¬@+_x0013_Z¾# @£_x000F_Öü+@48Òg@_x001C_9«Iø_x0017_@´bX»G@4ÿO²nl@dHþ_x000E_$D@ÀU_x000C_î@¨_x000C_¤N&amp;H@ÂpÐH@¶Ì$2qô@F§_x000B_E{ç@§_x001C_é?|Â@_x0006__x0001_Zùà@åÿÊ@_x0016_|xu3]@_x0001__x0006__x000B_W@Z­ÿ Ä@¿ÌÏc_x0003__x0014_@J_x0006_K[-@2&gt;Q¯ê@¬®_x000C_oË@²õè0Í@.i¸và@_x0011__x001B_±c9 @Ò¨KÃJB@×¯æ_x0003__x000F_@PVR2ò@6L´R_x001F_@T_x000C_û_x0006_Ô@_x0016_Æ&lt;q&lt;@¼7ñú6@ÔÕ_x000F_^yú @´¤%µp«¡@Æ_x0010_Ïä_x0015_@ELí_x001A_@S6Ö~«Í@®Ro_x001B_t@¤ào¢_x001F_&amp;@ êD°O_x0002_@q_x0005_wö_x0016_ @Æ°-õ_x0011_7@ª,Êv@XÈCÐØû¢@_x0012_®Z¼|À@²ñW @_x0004__x0014__x001D_0Ó@2ú_x0004__x0005_e@D¦Ðf,Ë@ëÙYø%| @ æ@¾_·/@l¹{_x0017_Ö®@Ìú_x0017_1ÜÂ@À&gt;@_x001E_7¹e'ß@_x0005_St]Ö@Ô·=y@ÆýÉä_x0003_@ÎU_x0003_&lt;@úèfü%@o:noO @^_x0016__x000D_uT@Jâ-åÚ@ÖVð©;c@ìQß_x0002_ò«@n_x0011__x0013_ÍË³@tÃ _x000E_7@&lt;®AÝË@2¥_x0017__x001B__x000B__x0017_@¤ áÇ2 @X¢_x0006_å}p@_x0015_L!Òé¡@_x0005_hCG]@À-ó_x0001_aß@ÈqZÐÃÐ@~_x000D_ë@_x0013_j¦ÄH1¡@&gt;j,K@_x0003__x0005__x0008_ÝpßD @_x0014__x0010_J®ß@âD½ÊFð@¡ûòh_x0005_@ºêµ]ë@_x001F_/'{:-@~îQ	£Î@^v_x0005__x0012_Ç@º`!ï@_x0002_#§_x0011_&gt;@_x0004__x0001_ºøÁ_x0010_@àÿjÑýÎ@ÖºM_x000B_Ð@2Üi;ßK@÷ÐÝ	¨ @FºÔt@éÇ_x001C_}á @ã»@Á @Z^3ÃÉF@ _x0003__x001F_d÷Æ@¸}ÌÃ_x000C_@èÿ_x0005_rà@¼¥=9@3È ý_x0005_Z@­X_x0004_µi@F¸%¬AQ@b_x001A_´÷pó@z_x001B__x001E_Ø+@xÔ´ @_x0014_Í*m$1@áaÖá«m@_x000F__x0016_CQ_x0001__x0005_¸®@5Y_x0007_b_x000F_+@ç&lt;Cý@Î;÷ôã@vÜ_x000C__x0003_ç@³¼$Ò_x0011_@^¿	Zê@¨}_x0008_5D_x001F_@_x0002_Ï¸¯ @b»&lt;aFC¡@ÈèÜÉ_x0013_U@ê,A0_x0008__x0010_ @_x0008_5Ú¶z=@~_x0006_Ë@rû® 3@«1z_x0004_«@/y³h(@ìÙ_x0010_#Ô¡@4~_x0012_+ü¦@¤,_x0013_î@Ò'¨læ@_x0008_&gt;Ø_x0010_$ë@;©Ä6@2gCO&gt;C@ÈyÂÞ×¢@~5_x0011_FO_x0011_@ð¦Ýa¾@¢Û«É@ÕëÜôa@ç'å¹¨@¼ õÀ_x0012_ð@_x0014_NÔ$Õ_x001E_@_x0001__x0002_¸#þP£@Ä¥w@K\|_x0014_s@`¤!)N@1Ù²Y¥¡@_x0014_°Ä$M@Ms~¡l@ 	Ôôe@j_x001E_@ãr~@`/zh_x0012_f@¶'_x0013_»BÉ@_x0010_"9_x0004__x001D_@sP`@_x0006_äáøÎl@Á_x0018_9º¸ @ìÎ_x0010_.&amp;_x0010_@út_x0017_£¬@äwîÌ-_x000C_@_x0002__x001B_Ô¥Ó@"Å_x0010_v;@Ê"·_x0019_@§2à=jç@_x001E_´7¼í¥@Ä²] K©@&lt;Ø_x0015_øø8@æàì^@Î{S 1@X*_x000F_ãb@2	cô-@bPKò@zï.ñw@½aö _x0007__x0008__x0002_ @åï¢@¡@2£oî_x0008_@®úa~;@ò_x001B_ß_x0013_kx@âÌè=û@í_x0019_©$*v@Àåx÷¸q@HÞdö¡@#_x0017_ubw@§ÕË#ë¡@#_x0012__x0003_"b@T3eþ1@¶æÍ.ÃÈ @N±{_x0005_µ×@_x0006_U¤u¬@2Í$$ZT@0_x001B_FA*@ÊfQM @_x0004__x000D_¾UÅ_x000F_@P78²'¸@ÙmÿWBæ¢@ßf _x0001_@ú?e.@ð¸ Í~_x0004_@_x001C_ñÅÜx%@ûÇÕ°_x0014_@îÛ@M±@H_x0014_=#4@&lt;º_D1I@"ñ=º¦µ@r¥Î`_x0014_f@_x0001__x0004__x0012_µúüÚ@/|P{6Õ@x|RW@ØC@î§Ã@¹È¥m!_x0015_@z_x000F_W_x0002_l¥¢@Î_x0005_m§¥ß@_x0010_J«FB@4_x000D_\I@Bãøû_x001C_@_x000E_2÷_x0013__x0008_@`¸µ¦ó¸ @x)ÿÉ®. @Ò)SÑ@QÅ&gt;¼ÿ@Ü=}_x0003_n@¼9Âxïi@¢ÜFHÉ@_x000E_Sº__x0008__x001F_@ü_x0018_#Kü@®®ßó_x000D_@_x000F_Þë¢Òl @Âò±b_x000B_ù@_x0015__x0018_5_x0015__x0003__x0004_@x_x001C_°e~t@¯5_"g4 @¸êÚÓ_x0004_@b_x0006_2@ö_x0006_8_x0012_ÇO@,eÈ$_x0004_°@ØÓ_x0004_/£@2µû_x0001__x0002__x0008_Úü@D)_x0006_Ã@V½&amp;5ý@(Á-:¾k@ðMX¤Ã@Ø_x0007_·7­¶@Ñ&gt;¥_x0005__x0011_ @&lt;_x0001_ E2@¨u&lt;5@LâÈ@:_x001E_*³_x0004_@²'_x0011__x0003_´@ðRhÏ2O@&gt;Õ"0¡@ý!ÜÓ¡@ï_x0001__x0014_ÐI@äù&lt;èZ_x001E_@%®·û@àM3fÚ¯@'%NþÛÃ@_x0007_¼_x0004_Ù@_x0012_vn#¯?@Zp EÔÆ@/ÿ_x001C_Ã  @_x000B_h±ÞHJ @{§v`i@¾=_x000E_@ @ÙêS2@l Ê£:@_x001F_Ô¨@&amp;x_x001B_*n@ZjþÊ©_x0007_@_x0004__x0005_4ÀÈ¿õÜ@_x0002__x0018_ÍAÐ@z_x0002_Äô@r^ë·J@êÞ÷e_x001F_p@ðj,$@nâ;+d@/O0}Á_x0004_¢@,Á µ_x0014__x0003_@d_x0017_Dc}@_x001F_éíp@Ð³çü!@¸_x0010_ìn$@¨ÅV)°U@ª×uâ_x001F__x0018_@e+ée_x0019_@_x0012__x0004_è¤	@Å_x0015_S_x001B_@"©_x0018_8_x0013_±@_x0006_¥_x0005_z@¯	 _x0014_'@'Ñýd@&lt;\_x001A__x0011__x0008_C@_x0010_Ë&amp;^_x000D_ @ÕY_`_x0001_¡@à¤c_x000D__x0006_@zü_x000E_þ_x0001__x0019_@wôí_x0001_@_x000D_é?'n7@_x001F_³í"H¢@°«_x000D_¯ïÑ@\¹ÿ _x0003__x0008_Á@ÞZ}3@OAþT_x0016_@_x0017__x001F_`j}@JX_x0004_Î_x001E__@ºi&lt;²@sþÌÆE @Õ/_x0004_ðû@SAí³I@ þÇ¥v_x001A_@û¶8CE¢@|¬·$Æp@¡Ñ_x000C_[ªç @äí@÷Ì @_x0004_ø1À0_x0001_@_x001B_S!ú½Å¢@À_x0005_ò_x0007_@ÎÉ_x0010_LC@Î¸,· @ÞÛMPwK@¸`¹6&amp;@È_x0004_:e·Õ@ôi%úÛ&lt;@nözKÉ@ü&amp;¤V_x0011_¦@_x0006_×D_x0004_´@ðÓ7)µ@¨¥_x000B_AT@&gt;ÄlyÖd@ø'¡ÅÖ¤@ØQ¦wß`@_x0002_²µQ*@_x0001__x0008_ã&amp;ò_x0001_@Ø@b¸ÄuD(@ y ¦l	@:¼_x0019__Ìâ@EØYü_x000C_ì@Þ¯ÄÛ_x0003_8@Ñàè¬l_x0010_@K	p)¼@H³kk|_x000F_@)Q´_x0006_8¾@.â_x0002_X@p_x000B_Ý	í@ßxf_x000C_õ @(é&gt;_x0019__x0007_¡@ptëG­@}h_x0015_&gt;¡@0^¯Sé@aöSË_x0004_@xpÒßÊ«@¶Y°^]¨@xæ)\_x001E_»@Fù_x0010_°VÊ@~îü-æw@_x001C_K-ð_x0005_Ù@P»_x0003_6°@ºnrÂRí@:_x000B__x0019__x0014_ß @«^»¾_x0008_%¡@$¾¿/+@_x001E_KíÒ @~l(Ú_x0001_¡@ÂÀ_x001C__x0001__x0006_@v"Q·|@¾¾9~ @+cOMe_x0019_¡@HjiR*@_x0018_íMC_x0001_Á@vF:bq@¢úí1éÊ¢@¨LëÒ+è@xÁÀ&amp;´2@¢f_x0001_éº@¨_x0019_gØ_x0010__x0003_@´ÇXý^P@î/*b3C@0}B@rgÅ,'@ª×vÿ_x0012_@_x0002__x001C_B@_x001B_×jû_x000E_ @&amp;{­FÁ¢@Ê_x001A_*_x0005_*@²¹_x000E_¾p@Â]Èæ½@J"1ZÐÝ@Â;©Ew@xL2':y@¤_x001A_`K@ô(6tHÅ@ô]ÕH_x0004__x000B_@¥1ï¢Ê@2¹_x001E_J¶¯¡@FÏZß]@_x0002__x0003_,S»a®§@#µsØ@_x000B_¯Z=_x000C_@ã_x0015_èQ@_x001A_Å²¸@Tª©Z_x0007__x001E_@Øv8¢äw@_x0006_¡qLÁ_x0013_@_x0018__x000B__x0002__x001B_úy@_x0003_	t*ô_x0010_@_x0002_¡&amp;0­@´ÈÅ_x0004_dü@þ´_x001D_/_x001D_@Jhè_x0014_,_x001F_@Ö ø&amp;+@Ôó© @*CðBÜ@wÿL[Üì@ät~-*(@à_x0017_Y,%s@_x0014_Ö4¿_x0015_µ@8_x0016_rXZS@úa_x001E_ùÜÁ@_x0017_:_x0017_	_x0011_É@« _x001C_x_x0011_¶@Z\Ç@Iö@¢ 8`Ã@4eÇ_x0001_ÚI@+oÄ_x0003_@~Þ÷hFø@òVÔk@&lt;o¸í_x0003__x0004_×l@Bûº_x001E_4Ç@&amp;áHiA@îöO_x0008_@8¬?Þ¾_x0005_@@Äþ0±¡@æ¸~C_x001D__x001B_@2íQ¸_x001E_ @Gg)bVd@P­ìÞö @ {úK@Rñ_x0002_	@ò÷_x0014_b÷	@Xlq«g@ßzÝO_x0001_¬ @'¼\_x001B_É"@b@*rCT=@L_x0007__x0006_÷î@\²+ª­@¦z_x0010__x000B_gÑ@Þ¾ûy®ã@LÿÐËW@[Õø_x0004_k@2¨¼ùf@_x0016_úôeY@_x0006_[1 @üç_x0008_¨_x001B__x0016_@ý4_x0018_G$@²[Tûa@Õùâ@_x0004_W_x0014_,9N@_x0004__x0005_$ò´7_x0002_ý@8í¶f@_x000C__x0006_Ñ_x0013_@±l÷©Û_x000D_@TA¢`_x0014__x0010_@ =À?þ@4ËnÒ2_x000E_@ì&gt;½_x0007_÷z @_x0014_aV â	@iØ¶_x0005_× @×K_x0013_-_x0016_¢@ÐÔªXüA@_x001D_&gt;Æ=gË@!ÕïàB@_x0006_b¡ê@tÜ)·®Õ@ÆÜ¢ÅYü@°.»_x0005__x0003_B@pSzÏî:@Ï×ùÓ_x0018_¢@_x0016_Â«ø'_x001C_@XÐ/)@¿6ÇOÛº@ü½E_x0003_¹]@¦_x0011_Ã_x0015_Á@_x0001_ûP¹MD@Ëfú×&gt;Û@ðL¾'Q @l:_x0010__x001C_\@HÒ_x000F_uG@Øqèº¯@Q_x0017__x0019_!_x0004__x0006_ I@ðiú ì@xîÄææÀ@&amp;v®ï®@_x000C_¯9÷ÈÓ @&gt;¸\±ýw@xp_x0003_ã{+@OãZµ§Q@ùíïÉ@hbqc_ @òaªùDR@üB_x001E_¤@W_x0006__x0016_2@x=-!ôó@y_x0005_úqnÙ@HÌø¤Ò@´} M_x0002_@v_x0016_UGº~ @ì_x0007_[Ç}@Wm¥¹«_@hTæ×á@¢ßõsf@_x000C_jÁ©ø&gt;@þÎOkÀÓ@FñwÄëÃ@H_x001E_í_]©@LY_x001A_@^_x000D_D=]Ú @_x0018_TD_x0001_ ³@º¥4ïö@z·	_x0001_å@î(éya[@_x0001__x0002_DÖ¾9@_x0001_´á«@ÚvÖw-ñ@fðáõ_x0006_!@T7tU¥ò@vaóX@í`ä_x001C_,@{Æ?A@9@_x0004_ê]Ñ3û@Âê-=vÒ @ÔðRßè@"&gt;´µ$@pÊå=ò@nô_x0007_ß¥@ªÅé¨%@Ù9_x0003_m»j@_x001B_8_x0007_ï$@jé«_x0002_EV@w±CL( @¨=_x001D_æ_x0007_@_x0014_¡Þ;Ø@ ÷!@±^@T¦_x0005_@ @³êm\&amp;Ç¡@_x0014_S1ÂAñ@\Ñ_x001D_Xù@ý¬ôÖ_x0004_Q@_x0010_8DÍ^2@ë²´åç= @Z¬ÃB_x0006_@8yrPG@_x0008_:¿l_x0002__x0003__x0011_­@_x000D__x000F_&gt;Ê_x0004_@hTF{gg@ÌùÏ@Ìé2"#@Öµ~bÉ_x0006_@_x001A_©Ý_x0019_È¤@_x0014_%&lt;Ðk@F¢ê_x0005_K@_x0002_ ­óÔ¼@"²Z*m\@Ãé2þ` @G=8¹@b£S _x000C_@¬Ã_x0006_ñO_x001F_@ð¸_x001D_ýï@~¼æ-_x000F_Ï@üôí½@8±¿j¼@fô2ú².@Ü~6§æ@V¹JT@Xæxo@dÖãö_x0001_@&amp;+_x001B__x001C_@²i_x001B_ö!f@ÜüÜ«¼@{ñsÈdø@*1Yü²@`Zñ¿@`»_x0014_}¹@"3~_x0010_@_x0007_	Âõ_x000E_OR_x000F_@2_x0003__x0012_^@~§Ê+&gt;Û@v_x0016__x0019_÷78@ÊOÏ\9_x0012_@µE/^£¡@`ã_x000F_@2åêäî@ÌOUfúþ@´üw¼þ @&gt;ÑU^ré@_x0001_ 3UNd¢@ÒÐÀzo*@2i_x0017_*5@·_x0002_ÿ;­@êñ_x000B_%Ì#@¿E_x0008_¬_x001D_¡@ð§m¨ @f0xgê@Í C)ká@z¿_x0006__x001A__x0005_/@1×_x000E_¬Ix @_x0013_4Ö¡@;Í4âc0@_x0016_aã¢½l@_x0004_IÓxP@;Ú²}@D_x000D_Æ½ÐG@_x0012_¯ÆOÇ@áÜÇØÎ@k¨-ÉÙó@ô_x000F_Â_x0001__x0004__x001E_#@_x0017_Jü_x001B_w&amp;@_x0002_iKÇ!@dv1PÖE¢@Xï_x0007__x000C_¬@êN!Ú@ð_x0008_sv8¢@Sý_x001F_°'¡@|_x0005_ýê'¢@p_x001F_ã	Cs@F©Ð$÷¢@Þ!îS_x0016_D@êît]ôh@$JY_@¼BÂµ_x001B_5@DÅ_x000B_«æ$@_x000D_4"W_x001E_ò@¶/Ë"Øs@1Ëö¾@¡@Ø$ûÀª@ ³ás_x0014_x@ÌÁ,­5@ÙOï¿@õéü´²@qµµ=}@¨_x0018_R¤Á@Ä_x0011_¶±#z¡@_x001F__x001F_^@¬¾çRsá@Öh .û@.êl½ï@_x0003_;_]v@_x0003__x0006_µ³$°Ã´@}\,'ý@$ã²ú_x0013_@ÂX'MUb@àÆ«r(Û@¤2ÅÄE(@Ü×Xa!@(jf:_x000E_@zÔ»_x000E_£@XZó}õ@¢èquÛ_@è"JóV@_x0002_m_x001B_yZ@v*ù/Ò9@Ø9Ñqi@ýÞæ_x0004_@ÎCd62@Àáø_x0003_1@zÜßº&gt;¡@Ü_x001B_¼_x001F_¸@9x*_x001F_ ¡@oe!h@Eë×º§@ðzÈ_x0002_ÅÂ@_x000C_ñ¥_x000D_@Rq_x0005_æµe@´ä_x0006_%Èè@®_x000B_õ_x0001__x0010__x0001_@ÝýÝÈº@`M»Ån²@Ús:=G@vî_x0001__x0003__x0013_@^ø{_x001B_b_x000D_@°N"e!@n·Àa@ø°ô¼3@ÔxS«å@Fá'ø÷@NíðZ_x0015_£@ì&lt;Fón[@Þ_x0003_dé@8¦cÐêE@_x0011_çäðÇ@_x000F_ó»È¼@üßbü_x0005_¡@bºòfU_x0005_@ã¿N*i§@¾K5@_x001B_©O_x0002__x000B_@¼âå_/î@Mû7éçÊ@8_x0018_)Z-@dàao	'@PïS_x0019_½@ÕÑñøw @ÎNÐÒ°@2èê_x0016_f@VF_x001C_Ù+@4ä_x001B_Úò_x000B_@zUZ-÷¶@zdûN³^@6t	ût@:;z_x0015_ø@_x0001__x0002_¶_x0007_­Du @èRG'Æ@ÃeÔäèÎ@_x0008_üt6@_x0005_PÒm@Ü_x0010_G£Ý@þó¤_x0008_ø@Þ¦'ëæ_x0017_@5ì9@RØ¼j_x001D_·@)Â_x0019_S_x0004_@_x001A_wÜûH_x0010_@¨Eôåo¢@ê_x000C_Ý¯,@xetÊÎ@üp;§S@_¢ÖXµ_x0001_ @._x0018__x0017_@ì¥Ã_x0019_b@Ùóäå_x0005_ @KÄnTtY @Í¶àÉF½¡@ð¢P²âT@DbòÅ~	@­hùC@f-Ø[5@*Ä»N#ÿ@zÜ&gt;S¬@0äa§N@é_x0012_¯Àû@KÐ_x001B_à@1-R_x0002__x0003_ã¢@¯3_x000C_(w @ëïÜ¡@*_x000E_B_x0003__x0010__x0001_@J-ê£G @Æ_x0016_¼@êA_d8&gt; @*©ºÞ@n¯e@nÔ°¹äË@®)êÙ§ð@*âÎX®"@_x0010_Ô_x000C_8@Ð´tzÐJ@ÔÅGÙU@_x000D_ø2lkA£@_x0004_È_x0011_10õ@6:Vúd@_x0008_'¼41ª@¬:&lt;{"@!?[?jO@40×æ'@« íé)@ÿsO´ú¡@æ_x001C_¯©ñ@_x000F_9ýþ? @,_x0017_ìLrÁ@+·kL_x001B_@Ç¨Ó_x0008_@f_x0006_où7@_x001A_º¬_x0012_&gt;z@¯:´Sb{¡@_x0001__x0004_D_x0010_Y_x000D_Ô@ØèvÌ@öÎ¬{H@_x0008_lìÝá^@_x0001_Þ­ÚÀ@ôós)BF@zf·C_x0008_@|=%û_x0016_¡@_x0004__x001C__x0015_vT¦@ì&amp; D9@O&amp;×@5|b_x001A_¢@~_x0001__x0001_k@ðªgg@¦q_x0004_[ä @,cw_x000E_@2©Ú£r;@+ÕßJ$@_x0013_x1ò_x0003__x0003_@ð+Æ_x0013__x0012_]@ô_x000F_i_x0003_Ö¥@ÓØ¾_x0001_ps@lúvR@ _x0006_þ)ÈR@DÑÙ±_x001F_@_x0001__x0006_¯d_x0015_c@ô _x001D_}z@h_x000E_Gç_x0011_¶@}©}_x0014_¥@_x0014__x001A_¯Ma×@_x0002__x0008_+¯Í@¢õ7µ_x0001__x0002_¼¡@æµ¬Ã~@3*ÿ@ô9ÈfæB@.òÉô @8Üh¾Öó@S_x0005_#ù å@ê@½¼?S@ä_x001E_Ä­­@M&amp;/?_x0001_@JLÆÐS}@_x0010_l0¢_x000C_x@@²_x0018_5t³@¸³kâ$æ@&lt;~·¥ ¢@ìÄ{_x000E_¦L@*Û X,@kº_x0017_Êò¬ @ï¢ÙI±¡@_x0018_',8@_x0013_-¯b_x0017_/ @PòO÷_x0007_M@àSKåøJ@8uqXÆ@*B_x000E__x0003_í@ÚvxÙ¢@zxtvü @_x0004_´õÔ¡@õ£_x001B__x0015_«@rÝ _x0006_ó@à²_x0014_Ò_x0017_@X£ú¼_x000C_@_x0001__x0003_Vfg^T@wÖË¬_x000C__x000D_ @FGÁ«¥@-ð|Ê²Ä@8ñ¿=äÉ@ÆÖåí@Ò'Ýî»@BbðÕêÍ@û¯T_x0004_4T @,,¸ª_x000E_Æ@_x0006__x000C__x000D__x0004_@_x0014_%Ü`=@vÌ_x0013_ÃEî@°QQyR@_x0003_wX¦@@îN_x0002_4c @ëý¹Ng_x0003_£@ÄR_x0007_¬_x000C_@âÿ_x0018_ÓXx@æ_x001A__x0001__x001C_Úú@¼¶¼°@(PçÖ8Ê @_x0016_._x000D_ßkô@:Y_x001D_¸ÑÍ@0»g_x0001_@_x0014__x000E_'z¤O@¬)\A¯@ÎmÆ¥Ñ@,_x0011__x001B_uÚ@2^ó	®Ñ@_x0001_§ªÞ~@ÁÕÁ»_x0005__x000B_g¨@páLW_x0016_:@HUº¼@FËë¹ë@Æ5Ô¹@T]¡è?=@_x0004__x0006__x0008_(u_x0010_@_x001A_+¦_x0003_²@Æäêf' @SÁßp	Î @J¹_x0013_m@ÐàÁ_x0007__x0007_ø@J_x001F_ÑqC!@Ý#ôRH @_x000D_R_x0004_,@öÜ?~@ ºi°«Ú@¦Ð±åB@|_x000D__x0002_Gí'@_x000E_T½D®Õ@&lt;!_x000D_]ge@¢d@ÔP@vEeùl_x000B_¡@/Éç[_x0014__x0002_@´_x0003_i5@5´a5Z` @_x0002_^_x0001_ñôs@ØÖó_x0007_@Ü/MJ&lt;{@&gt;¶I{úT@@¥:Eoî@:ë_x0007_Rlù¡@_x0001__x0003_"Òâ¯@A«zÑ¡@E¬§v@RL_x0004_@&gt;Q~/î@Ù²µYA§@éF_x0005_|Ý_x000E_@ÿá¬@'_x0017_@JoÂ_x0008_]ß@Ð?´ð´«@0ª4ì_x000E__x0008_@_x0014_ÊÀ÷&lt;_x001D_@öC_x0008__x0005_&amp;@D¸'ä@^'_x0012_&amp;J@_x0002_wa	,@î(Ò_x000E_¥]@`«'kt]@:I])üE@÷%ÿ/N× @_x001E__x001C_-W@H	1W4¢@Iùßqzë@\;ìMÂ@gÊW_x000F_=@ DtËÌ@nV»_x0013_,&amp;@&amp;_x001B___x0005_@j=HîL¢@¢Ï_x0002_àEô@±_x000E_L_x0008_@DÎ6V_x0001__x0004_ã¸@Hý¡0Ý@"£Ö²ã@8«á_x0014_4@Ú_x001F_p:&amp;¢@Ò&lt;ó%ú@ÝÐñ_x0011__x001C_@e|ý¾ut@Þ_x0008_·wR@ÿ¿Îô@¥EnÕ5@0_x001C_ÔÐ}@4¦Q_x0008_@¢ ûIiÍ@X¾b_x001C_­{@_x0018__x0008_;@Bw*oÄ×@_x0012_Ó'_x0014_¡_x0003_@ZN¤_x0006_l@_x001A_Ia¦F|@i"m£m_x0001_@N	f¹@üæÛÆöî¡@^(í¼Ç·@å(_x0016_è¡@JGÝ:ß@ÙÁÌ@¼_x001E_Fsãµ@_x0002_Q×Üÿi@ç?ÅôÍ&gt;@NgÏL_x000D_@fs?¹@_x0007__x0008_áÀí_x0008_Øg@ ³õeê6@&gt;E:_x001B_@_x0006_EI_x0018___x001B_¢@|_x0015_Û@ú_x001B__x0013_×D_x0010_@î_x0003_%ºF@xlnz_x0005_3@çÝ@Sc¡@¶è_x0014_v_x0001_@ÁõáÜÑº @Zñ[v: @Â_x0006__x0005_Ô@¶_x0002_KFâ@Vò@\U@v_a,±@øàé¾Æ@¸7±j_x0008_@1v_x0015_9« @'C_x0006_O~@¢©S_x0019__x0012_@´ÿ6Ì_x0004_;@äÆ&lt;ÃI@_x0012_èÚâ_x0012_¡@_x000F_,ílÀ@2_x001B_º¾M@yàe·9Þ@òr%÷¤=@âöÏAß@¯¦ËÄ¼|@¾ÊãòB¸¡@¢´_x001A__x0003__x000B_¶@_x0002__x001F_Í"ò@æô_x0013_¾_x0018_ @ÂÀ_x000E_Å8@@¼Fã n£@daTpct@LXgR_x0001_@¾zF`n@ð¸&amp;#~_x0002_@ìV_x0008_íF@ÌXw_x0004_zw@4f;£º@¾{kÌY@_x0005__x0007_Ó¼_x0016_@ThÁ0/@v¸(:_x0012_×@æ[I0[¡@_x0016_èÞå_x0006_¾@_x0003_#¼§RC@Ö_x0015_&amp;¸@æd+\&lt;w@r_x001D_ZZ_x0005_s@¢Ý	1D@dI_x0006_\Aã@útW»Å@p_x0001_cå@ÖF"_x0015_û_x000E_@_x0016_·vê_x000C_@&amp;ç{:@¦a9¼´@^ ³u5¸@Ø§ÞSnå@_x0003__x0005_ç~°_x001E_ø@4_x0010_Í½Ë~@k_x001C_?é_x000C_@nTÿT5O@öòlÓ§Î@´:_x001F_·^@dõ%°_x0001_¢@åãº2¡@ØLûÿ&gt;Å@F&amp;p"Tr@knòß_x0002_-@J¤.¦%&amp;@_x0002_ä_x000B_XÎ@_x0003_À_x0004_Ä¬@Fõ?¸¸_@êÁ³ûÕx@¦ö_x001C__@X_x001E__x000F_;¸ë@_x0004_VË¨Ò¹@J_x001F_ ¼¥_x001D_@_x000D__x001D_ø6u¡@ÿê_x001E_ÔÉ@_x000F_àVû¡@_x001E_påþ_x0010_@£ßÆ\_x0017_Ó@=qÕ;ú@_x0016_i¥ø¶@ÜØ_x0001__x0008_¢@_x001C_[ª_x0008_%à@¬«ZLNA@j9¿pI@§ÅöE_x0004__x0007_&gt;&lt;@iëV_x001D_@_x001E_×QûÎü@¤ò8ª_x001F_@_x0018_LlÚO@dlYGËn@f_x001D_.æa@Om©y_x001A_@lÈp©ê;@_x0011_ª0RÇ¼@\F¢µñ @òh]_x000E__x0012_@_x0003_¢¬Mí@úåÜÝ	@"±ÍP@:màLâ_x001D_@ª|½¦«t@_x001C_þå÷@ÉPÄçæ@$)p½RE@_x0006_ôÖ¾|í@º¤d¤ìë@ÚÔ&amp;÷Ñ{@"@G_x0017_Qo@8_x0005_LÔ_x001F_Ý@^ZûÕ ³@~ö_x0001_â¯-@Ø¹"T_x0006_¯@B_x0010_ðÔ_x0002_@ª_x0003__x0007_)mâ@À­ ¡_x000E_h@ì;_x000D_j@_x0001__x0002_ß}cÔÛ @.ë5Z&gt;@ÈÏÛâ¬Æ@_x0006__x0019_Ëú_x0014_]@._x0004_Izf@ªE1¾a@Åe9j²@[ÔxÍÐÁ@_x0006_Û_x0005_,S_x0001_@|¹3Qê@x_x0013_Ýîòl@_x0006_@WnX@_x0012_ÞÛÁÁ@"¹	_x0001_Z@¾_x000D__x0001_ï_x0014_w@ÚQX=i@·ccNÀ@úØz_x000F__x0011__x001B_@«_x001F_ôI)m@´_x0016_3_x001A_ú@4à	È@t-_x0015_ÚUÚ@ìÁ°+@¶3ÐOj_x001E_@ _x0014_Ah@_x0006_ý-*Ç)@?=-WQû@Z_x0002_Dí@Î_x0017_¸­Çn@2ÇÓ­à_x001E_@¾uzXp±@Ää¶_x0001__x0002_þ@ô_x0013_ë~@X[6Y[V@¢_x000D_Ó!jX@ä_x0004_x+@_x0008_1|	³@·+4=/@ JÈ}­@&amp;7_x000B_íâÏ@\ Ol2@y÷×Ñ³@ýb?\Á¡@jdðk!`@)+÷§ó@÷ìØT¢@_x001A_ú¡À'@`à}Ð_x001D_ì@fÐð¥`@._x0007_­~Á@,hd_x0012_@¢á8Bwº@Z@­@_x0003__x000C_@-]ëõ@~¾!22_x0012_@0þ_x0014__x000C_ @ù÷_x000E_D@Úrßõ@.êxLå@VtVÎÈ_x0019_@wý_x0016_Ù@Éß._x000E_8ê@Ä94Û:@_x0001__x0003_büE&amp;Þ@¾Ûã_x0017_#N@_x0003_rè_x0006_åó@òä`IM@êÿ_x0003__x001E_G_x001D_@¶Yçè@¦õì.±Ò@Øâ;ÃÀ@ïêßÃß@nlÝ@|_x000D__x0001_öO9@¢íØ_x0011_s®@3f¸i®@l%õçp@H _x0007_]@­Ðõv}W@yæ_é @;e_x0002_«@Ú4Ù_x0008_uÙ@1Zy=]@^ç_x0005_4+Ö¡@Z}§o:@_x0017_&lt;_x0005_ìÞ$ @+U_x0018__x0001_.@_x0008_t¬Róy@_x0002_§wÙÁj@_x0016__x0015_éó}@¢FÍK@Ü/òûw_x0012_@_x0006__x0008_Ä¹	@_x0002_¡ÌlÛý@ô]'_x0001__x0003_¤"@*ï5_x000B_øì@_x0004_5Ú½¯@^Ê_x0002_®ç@_x0008_pÓ5_x0017__x0003_@tgLÈ@Â_x0015_=_x0019_@_x0012_¸_x000B_Æª@FmS@ß_x0019_õ£X@L_x0012_)ø*@l_x0018_tà@ÌBïlô@@népßÛ@P_x0003_S9:_x0001_@/5ÄGðb¡@ÞOc_x0012_ü@¨·Ç_x001D__ª@D5w@ðø&amp;1_x0013_+ @ 8dÞ_x0013_@*Õ_x0017_øW_x000C_@ÔöÁÜ©à@ö)t@Üb+`Ò@.JËC @:¯³7©@N.B6hJ@6ãø _x0018_º@Û_x0002__x000E__x0005_@½]zïW®@IØ{öW@_x0001__x0002_¼üÈû@ðP{³E@(_x000E_s++a@_x001C_u¨ø9@_x0014_$ZÈ±S@ÚÜau&lt;_x0017_@_x001E_7é&gt;`@æ|_]íÝ@(,B  Í@&gt;Q_x001D_B_þ@_x001F_*'Á@_x0002_1y¹;m@6¹©¯_x0010_à@L¿ë°_x0018_¯@wÌh@ úÝ`Ê@¢#¯ý8@²ã_x0010_&gt;_x0003_`@ÄG_x0006_x}@n_x0003_f¤7+@h	Î_x0016__x001A_@°&gt;2_x000E_Õ@}íª¿Õ#@z×\¹®£@DÔ_x0016_5`Ï@H_x0014_ðòRÕ@2Wg§N³@ìQÎë¶@G_x0005_G%·@¬HzA_x0008_î@nn$A@t\]_x0003__x0008_&amp;¢@_x000E_ðÃè@*Ë¯_x001F_þ_x001D_@ø³_x0013_«f@i¢&lt;`@Q@~q¸ºÙÌ@$¾&gt;ý0`¡@_x0004_a(_x001A_k_x0007_@_x0016_½_x0013_Ö!X@êò_x0008_ôd@¦_x0005_ÃT9@_x0012_ãSª}4@·W!p@Æ"X\_x001B_É@èá;ù@_x0002_Ê_x0002_r@ú²Èó¾@¬¿¹zÔ@@_x0006_{¢_x0006__x0003_¥@_x0011__x0002__x0017_l@z²ý¦@bl_x001B_^ª@_x0003_^_x001E_¾ º@§ÙGX¢@ÀÛ_x0010__x0013_@4£_x001C_G8å@_x0001_iîÒCW@b_x001E_ÝWÓ@t_x0016_1eË@´äæV_x0008_m@b®d_x001D_l@V¿yÚY@_x0005__x0007__x0012_B½iÒ@ê_x001D__x0017_¬,´@Ga,_x0002_À@N_x0018_3_x000B_R @ÎS¡IC@òlØ¤_x000C_@.òvØñ#@ØÜ¹ÌVT@ú§¤&lt;_x0008__x0013_@ LcÊO@,½8Ié@T)_x001D_dõù@5½_x0001__x000B_¨@ÜBr_x0018_¶ó@f8ã×þ@Ø[BØÌ\@+púÄn@XØ_x001A__x000E_Æ@¶Üj±_x001C_Ü@0õ_x0010_t_x0016_@lRs;@_x0007_qR_x0011__x0003_@_x0008_QRýTà@jùáR³b@_x0004_Ñ§ÂKj@â_x0006__x0008_1xF@N&gt;äO&amp;l@_x0012_Ü~Ð®@_x0011_CµOª@¸{¨¦]@b_x000D__x001A_E\ì@Íf_x0001__x0004__x0003_â@$÷ÍÀ@¦ùL³£@Â©ê_x001F_.z@_x0002_Ý.°4@®K(å~@«ã@m_x001D__x0004_@Fr67×_x0001_@ü|P_x001D_¦@_x0014__x0010_(Q@jÉ_x001E_Y¿_x000F_@_x0012_¥º	_x000B_@Â²Q°ä@d](Ã*Ñ@_x0014_Q_x000E_:¾¤@:ýÀX@ýÎ.)(, @0ð6ªvG@vvCA_x001F_@r^2qÃg@0_x0001_HÄo3@¦d3ï@(´_x0007__x001C_Ôþ@~A-®³@_x001D_¢'ÿ6õ@rçÃiÞ±@_x0001_ÞÖ¼Ð_@@øÄIE@HòäËø_x0001_@ë zi@Z_x0001__x0003_¨¦5@hTg¯_x0004_@_x0005__x0006_2QZ_x0011_n@0¥ÆÜ_x0003_@4Ø®ë_x0003_1@»X¨_x0005_$ @W%J²m@sHtq_x0003_@æ&amp;ô¿©@Ü)¤Dj@°_x0010_#{_x0002_Æ@Ø.ÍçP@º]m×Y@±kÖ_x000F_[@Ô-#¦ý@ÎÈ_x0015_ôüZ@_x0008_ÇÐu_x0004_Â@zéZ_x0004_mâ@Lô_x0001_@Ì_x000B_Â­Ö¬@(å×½@ä8¨D¿@ü&amp;T	½º@:Åý*g@5îe]ü @îGkã6È@êÕÇKLÚ@_x001A_ä» A?@ T_x0016_Æ» @îÈ+"Y_x0007_@_x0018_ÊÇ¤@"@4!&lt;ã_x0002_R@â_x001A__x0007__x001F_@^V#Z_x0002__x0003_U_x001A_@0{jý@øÙOúî_x0001_@Øh_p¢@òªÿÔË_x000E_@_29ö%@À«xÄ_x001F_ @*ßáýdÔ¢@îø,gÒ@xùtaYÒ@àÇ,Yq@RsuöÞ/@ªól%_x0018_ö@|pÀÙÏ@_x000C_·@3_x0016__x0014_@ùzdQ¨Î @_x0006__x0007_«_@DÉmÈ-@_x001A_²DX³\@N;µ_x0017_#@)Û£_x000B_¶@ë@*qì@Ü\d¿@ÚÞ_x000E__x0001__x0002_r@Ê_x0004_t^;_x0008_@ØÏ?F±@¼h¦D_x0015_¿@We\_x0007_r'£@&amp;¼óHC'@_x0008_ÎÅ J@69äßÀ@Dp)â±@_x0001__x0002_'_x0019_!lÖÒ @õÃ/:»@ÑÞä8_x0010_@¶ÑÙ!_x0016_Ø@_x001C_Ij{&lt;@Á_x0003_Í²v_x0002_@TdÌuõ²¡@¢·A°_x0011_@3-:f|@ÆÝæI@\Á«è©@ü _x0011__x0005__x0003_@«_x001B__x0005__x0001_	Ô@_x001C_ä6È¦@Z_x0008_ÎÎ_x0008__x0008_@Úô9«Ó_x000E_@t1U_x000E_­P@ü±ã&gt;ð@bì_x001C_?©@HÁðJ@z¨¬1ÀN@ô&lt;~K7|¢@º!$@&gt;ü@®vÓ9þ@åÞ³!w^¡@b1Nû@Ú_x0018_~äa@ôRG·òQ@%dõ"É@_x0001_Îßð|@µÒ_x000F_ÎÃ¨@RÎ*f_x0001__x0002__x0008_@æ&gt;'CrJ@¡QìÝÊ@R¾q _x000B_e@z2Ï:ãß@-£¥À2¢@ó^ª¬@Ü_x001B__x001F_ì0@QSÁVoü@ù:tÌ@ãÐ¤TÖô@STÕ@¬/Jpz_x0011_@~îÐ!£@á»/%O+¡@U] *ÐÇ@0$d_x0016_ê[@_x0012_C?:|@ûNGÀ¥ @¶_¡õ7_x001F_@p_x0017_§£p_x0015_@2z&amp;°_x0010__x0012_@¶cz#	(@±ÒË_x0016_®Ù@¼É%^®Å@rÌó_x0007_Å@?¯UxòQ@åÆ_x0018_Ë_x001A_O¡@Àeªüâ  @¨gÐøM«@2q)_x0003_Ñ¿@_x0012_pû²B@_x0001__x0003_?¯ÖF8@Ñ_x0015_hÞ@þxËqC_x0003_@åÞñX;å@_x000C_Å´ªïÝ@&amp;_x0014_Äÿ&lt;_x0001_¢@º4»_x0019__x0016__x001A_@À²~|_x001D_û@âfCz_x000E_¾@8ù­_x001B_!I@æ`sÈ=@¶SÅ¸"½@"Ø`Kë@èUW4Pø@wÌÅ~º¢@òE_x001C_æ}@ºqa_x0017_ê@_x000C_Æ_x0002__x0008_ÓQ@*[²_x0014_zÄ@ #¹¢n@_x0016_é_x001A_Â·T@ælÞtV_x000B_@Ã_x0003_'0 @8i_x000C_ð@_x0013_=ur_x0003__x000E_ @_x0008_û·:ÍË@FØÌÒm@Íh#;Ýp¡@O_x0013_ªú¢K@_x0004_\@lxFûí@Æ_x001D_&lt;\_x0001__x0004_Cë@Hgr_x000B_úÆ@´öBøÂ·@ÈoàhÏs@ÓC/wÏ@(h'¹n¬@È_x001E_ÞùÂÖ @Æ¸l¹§Ç@_x0012_~&amp;§@S_x0019_&gt;ûp_x001F_@Ð_x001E_uÅ}â@8_x0001_ÄLàq@ZI^HC@xR,I«@±(sFè¡@RÊ6Aä@à_x0008__x0019__x0008_u@Ú÷§4Q_x0019_@vÄþ!_x001C_.@¨örH )@Ú\ÄôY=@MgT2×½@é"yÐ @Ø\Åx}¦@hÿÇ;w@²Za[_x0002_x@DÇ)_x0013_s`@D_x0003_«9¢@ÄúÓ_x001E_þz@þ_x000B__x0008_ûdæ@{ó¢¡]@l_x0010_ª _x000E_ä@_x0001__x0002_vv_x000B_þÞý@/jcÑÝ@µíòì@LÀqGv@dóñ¥ÍÔ@a4Ä5@D|îË^@§¸«VÈ@_x001E_Y_x0016_L_x0018_Þ¢@îÌ°|:h@ü2Ù w@AÌ°íu@M©Ë@ÖYI@J¸Õ5Q@bÔ"0Ýª@ _x0006_ÛÂ_x001B_@Ë@(§T@Ì_x001D_wòë@_x0004_o·ûQ#@õ#àúÈ@ð-[l@(Ó_x0010_I@o&gt;_x0013_p¶Ü@Þ,n	{Ê@è³úª_x001B_£@0ÐoÿZ@¯¡±L¤@_x001D_ÓÎ&lt;@â5h_x000F_;8@îºr/'@þ__x0004__x0001__x0002_L@±%_x0003_3@W$øÚ@(NPì^_x001D_@@h½x l@êÿ_x0002__x0003__x000C_@_x001C_|"Â@8_x0013_»@ÌêËÄ @=ÏP @X¦Ì@t¯9¥_x000E_@nÙÂ@Êa}rI@4¨hFb@º_x0010_p_x0002_Ê¹@¨_x0015_?ÊÜÌ@Ø°óì_x0002_@_x0003_-iÜ@~j}³ÓI@ÑøéF§ @_x0001_o=¾_x0010_2@dÖKÿÍQ@FáEîs@ôÎ-Xòë@¬÷_x0015_Êup@¶ú¬a£?@_x0001_¯È(@®¿üÛä@_x0015__x001C_Ð_x001A_@²Aü;4@E_x0019_èÄ@_x0004__x0005_øÃÿ~¯¹ @îl_x0019_Ìx@_x0002_µ%_x0001_[Î@¸ùá_x001A_õ@_x000C_c_x001B_ò¾¡@&amp;nòõCG@$½ÜíC'@=_x0014_÷Øì@¹ï!`@ÆLÔv_x0013_T@È_x0017__x0011_Ú@@[h«@_x0007_ÓÅÕÖ@_x0014_¥ùJÎX @_x0008_%áý¦@(Yh_x0017_[r@ºü(_x001F_¡@,_x001E_j@ø_x001B_¿_x001E_@3O_x0002_ßà@®Âßi_x000F_@h3=ä µ@´__x0011_`³®@äTK»_x001A_X@¸QÝÃø@_x0002_C_x0005_µü@&gt;¬]_x000D__x0005_ @hó²w@5º-Á_x0001_@bÀd¹B@"" _x0003_}6@h=ß_x0001__x0005_Ò@6õÎ_Çx@À}^ú@|.ßi0@°íp,~¢@Sw%²½@Ê¼@¿_x000D_¤ @_x0016_;nèkz@õY^¶@J_x0004_Øí«@hß5,&amp;@N2_x0001_Cù@\ÐõÌ!@_x0008_Qô@6ëB4óL@R½\=_x0003_@ê°LPUÜ@`îvj«@$àg@W¥ó'ÆÖ@æîvõù0@_x0006_½UÆcÇ@_ãö¿óæ@òñÕ50@¶EP6_x0002_¢@j:Äèç@´öO{_x001A_³@§F©\¡Õ@?_x000D_Àªª @¬%ª­_x0012_¢@ª²çÖ·@U½["ð@_x0002__x0003_¬#9ÑÖ@n_x0016_&lt;_x0017_¶@ù¸Uæ4&amp;@æ§¥òË@2ûØXÎ@þ¬LáO¹@`yS@Ñ©_x001F_.,Ý@Ö_x0013__x0003_¯_x0011_ö@Rh_x0005_5_x001E_@hÍ'î_x0007_@¸i_x0016_$&amp;@Ð_x000E__x0016_Tù[@æ_x0016__x0007_Ôs@_x0006_kÖå{@4E#1|?@PºýX0@@_x0003_Çù÷®@_x0008_çEln@^Ü_x0013_÷ÂÐ@,	Iì_x0001_@_x0012_o°T_x001A_ @ZGãýj@DÕzU×@_x0003__x001C_(³à@Ôª_x0012_a;@dj_x000F_D@ª\õ)£@Æ_x001D_Û@Ì&amp;á H¹@psDFg´@_x0016_YB_x0003__x0004_Áo@lû7tÛ`@yÈÜSt@ _x001C_ù¼_x0018_@B:'86@$»S_x0006_´Â@Îw­_x000F__x0005_k@È¾ò"_x0014_@äS_x0019__x001A_üº @À¯¿Å_x0016_@È_x0002_:y³o@_x0012_ÑGI§â@_x0008_ÛÍ?_x0001_G@÷_x000E_%KBî¡@^½L_x001E_@ ¥§o@P_x000C_w_x001D_Öò@ èÕ!@Öìïoí@¦_x0011_æMq¢@w_x0010_øÇI@&amp;_x0017_8©@¯ÅS_x001E_C3@j_x0004_éÇ3y@_x001A_»òK£9@d ýóçP@Ê_x000D_Jx¯¿@¬_x0012_;` u@LW_x000E_[©Ó@N&amp;n_x001D_&gt;r@_x0008_F¨¦t @Ð-_x000E_±É@_x0001__x0002_´ìz(@_x0006_E%²_x001E_¾¢@"&amp;JÝúÙ@X]Ä´@d_x001D_x]6ý@¤*±p@Ä¢·Ox@6_x001F_³Æ¢e¡@_x0018_/?Eb&lt;@ /#¼vA@Ã·Ö_x001F_b@" ðÆð@öF_x000C_9¯j@,iHÜ_x000F_ç@¢§Pz¶4@_x0012_P%G?@â£B_x0011_%@îñôþ&amp;Y@ì_x0017_Õ_x000D_[û@ÆÑhÐ$@_x001D_uü÷¤@_x0004_eÁX!&amp;@¿#K­5,@ëK¦Bt @_x0003_¬Å_x000B__x0018_Ì @ñ,_x001F_@¿wÛ6ÛÙ @µ²H¥=@¨¶±Û_x0013_@ÌßÇÞ@y±©+¢@éHÅ£_x0004__x0007_jM@üvùL»_x0006_@ÏÉr£@ª=ãÊ©Q@Qøx_x0006_@þÏ[|âé@Ï¹8Va@»_x0018__x001C_{@_x0007_Zç°±@^1g'ÊÁ@ËÔ_x0019_y_x0010_@H*PÏ_x0011_@­_x0003_õ-l @ÆòÃ&lt;® @Ù&gt;_x0011_	S@òn¼ÿ6È@rÁi_x0005__x000C_@@Ö_x0005_!¬Ã@K¼åÜDÇ@PÐü_x0002_æk@¬ß®_x0007_*@_x001E_Z _x0008_ÀÑ @(Ãª~õ@äIâØ×@Ì¿5¢g@_x0001_$6[Ã¡@_x0004_O,JÄ_x0004_@È_x0007_I_x000F_²»@ÜR_x000B_t@@KÉ_Ö½@¤k°GÄ@¦ïO§Â¬@_x0002__x0004_*[Ðáv_x0018_@R#ÍÈë@|_x0015__x0018_Ú_x0008_	@À®ò[EØ@àÜs_x001E_@41\$¶È@ôÁÂH¬¦@àÎâ_x001B_ï@C#¥Ç¶@_x0010__x0003__x000E_Ë@ëÌMÃ_x0017_J@DòcþÇ¢@_x0006_P_x000D_	s@&amp;1ú8rì@ÔY_x0010__x0001_cö@¥ê_x0007_!;S@­Î}&lt;^¡@ðÊ õò@(zéOdg@äý©®_x0018_@_x001A_Ê¼©@ðY_x001F_³;@@9{ôÎ@®_x000C_%Õ_x001E_@7üR_x0001_®_x0014_@_x0012__x0007_Ex6_x000D_@_x0011_^Ä6_x000E_@_x0013_7áu@P»N¶zî@Å¯ûÀ-_x0016_@r}]ª|è@Û6³_x0001__x0002_tã@ _x000F__x001B__x0019_Á@¦ÆUs¸G@hô|l0«@Ä/ÿ%È@H_x000B_1ÓÂ_x0008_@Jýa:^!@hÖ B@ê'k_x000F_Q¿@¼ËÆ¤7ó@òûeÒ­â@A½_x0018__x0005__x0007_ß @Tþågä@h%_x0019_×_x001E__@tBoóþ@È! !í@ö`pÛC¡@x2-&lt;­7 @¤}ì¤d&gt;@¤ß&lt;±|`@R¢@²_x000D_ê_x0002_÷d@ÅØv÷óÅ¡@èÑÖ´5N @@_x0007_K§ å@,¸Ë©tC@DàB,Fð@ò_x0019_¸Ë@Ë0Q(@Nx¹_Å@?»,Û)@_x0001_%¸Ù_x0011_;@_x0005__x000C_¸ÁëS@x2&lt;Ô@f³åÜr @8ó_x0019_².@R	9èHø@Èm åBn@y[÷«æ_x000B_@_x0005_9¥:_x001F_ @?Rëí@_x0002_oE0è@,Î_x001C_Õt_x0008_@È·_x0010_Ð´_x0005_@ÒÅ»t_x0017_@è`K6p@Ú_x000C_ÿ._x0007_Õ@xéÓ²?ª@LQr¢@Þo¯(_x0007_ë@¨§°ß]Õ@¶¢ß&amp;Â¡@H1¢WÞ»@_x0005_¡Ük 	@üÙ_x0003_NH/@Ê®_x0001_!ý_x0012_@¤jÇë¸f@"ìÈ_x0018_@lS'_x0015_@DØ4j_x0006_ò@_x0004__x001B_JòÏ@þ©öMU @vXuû{ª@.tß_x0003__x0005_¡r@Î[Q@(j­B@Ð@_x001F_@4^_x0007_Wi@6cµä7ô@f¿S¥)@¾õÜ[AÄ@¦Bx,ÂJ@Òv_x0018_T#@ò_x001B__x001E_)ã@?2Nò@X_ûfc@ª!/¼_x0019_@ïî_x0001_3_x0007_(@Üî_x0006_$_x0003_@_x0004__x0002__x0003_ìT@¾zÏ_x001B_M@`OQwÞ@	»àH«Á@Ë'9h°¡@\3²µZ@bónâ	}@Á÷6Ä³W¡@ÆðÛ._x001C_&amp;@fµiù_à@ ÃØN{Ü@xÈY6L!@X²Õþ_x0013_@o_x000F_ºó@´_x000E_÷9_x0014_Ù@Ì±K18@_x0001__x0002_W&amp;/X@_x0015_Õ_x001F_2@äÕ9_4@¥uñá@ÁLR&gt;Þ@¨_x0002_giï@úò¿""%@_x0005_æw_x0017_x@(§jFç@b_x0004_¢¼_x000C_t@pÕ£ðïw@E)¾ý@¼ð_x000D_¬_x001B_ @ªÇ.Tãú@	×?x@_x0016_®5_x0003_ïÈ@JÌFÛ@ÎaäDí@³nQý_x001C_@ÄÈAq4@~½Ì¯@¢¯DñÑè@²â»ú_x0017_Ï@üB­c_x0012__x0005_@{ôà¶òå@\f _x000F_ó@_¶¯ò®ª@´ò~¨]K@-íñÔr@_x001F_ÿ§V&lt;@Ò3_x001F__x000D_¢@Ìn8µ_x0004__x0005_Þ² @_x000B_ZÓÍ¢@°øDf_x0011_¸@DkeÀIT¡@Î#0S_x000B__x0004_@¾ßgj¯@_x001A_Á_x001D_Ê_x0001_é@®_x0003_¿_x001A_º@DVJI1 @D_0¥_x001E_ì@´`,ù5@6%ñ³_x0002_í@;6 &gt;DÃ@ÏG+6½@_x000B_þ_x001A_¡@/Ïú_x0016_@Í¿Á2@û¶Ô!@ü*_x0014_Å¸|@b*ã_x0002_Os@Ì	¥2Sc@6¹°;&gt;@4_5@:_x0012_D&gt;×F@-©Þm_x000D_@pv¿Däm@Xo£V@Ìbaög@,_x001F_&lt;ê@ÈÑµ_@_x0004_±Ðµ&amp;ß@_x000E__x0006_e·@_x0005__x000C_`_x0001_2N¢	@Z""Sµ3@z_x0003_ÂÚBi@ÚAÂVÏ@n1ÊÉP@zE&gt;_x0008__x0013_u@¯½,ë¯ê@*÷#o@ZG£_x001C_;½@~ì(_x0001_	z@tÔ$_x001A_G_x0002_ @¢÷Ê£_x001A_@RÉÀ¨Òk@æULàbj@ÅÈnà@Eh_x0005_é@Ú5Ó_x0013_¤W@(´¯î_x0017_@ Mø_x000B_¾@_x0004__x001B_È±Ò@KòHÝ.@üÐQ1@J&gt;_x000B__x000C__x0015_N@Ñé÷èSÏ@D6gæ;_x001F_@_x0015_X¨5¬ó@(7Üd_x000B_¸@*äTü@0_x000F_Sr1Å@ä&amp;ÐP6_x0007_@(_x0006_'·ù¢@ÍY_x0002__x0003_[÷@*Cx(%_x000D_@£_x0011_}¸1Ã@gÜÓÉ @è¤XWÉ@¶òºqî¿@_x0013_reçí¡@¤_x001F_ó+@²,µp|@´_x0014__x001D_Ð4@ô_x0019_ª? @WÒÄlö_x0002_@ö©©-N@_x001A_ZßI_x0012_@._x001C_©r@Ü/ú3Ãì@[Ô_x0002_e@®T :Ù@¼©_x0019__x000F_ @áf}}²û¡@ÀÁ)Q&lt;®@üV© @z_x0001_ ³ÅÙ@2_x0007__x000B__x0006_X@K_x000B_j¡_x0015_@	Q²;K_x000B_@ÖO:÷f.@_x0008_GÛ¼ÌU@à¨*dÑ@H§ç_x000B_î@¤øÓS_x000F_@ú`_x001A_äÄ`@_x0002__x0003_T·¿¯p@«r¡mª_x0001_@Ußô$Þ @D_x0012_®_x0019_±Û@N½Ió@ùgfxM@º_x001E_ÍF@^¡X÷|@î4ÕÜ_x0018_@ö/_x000D_F@óüµ¶¦/@I«ôóo;@ls§Õ¹à¢@äJæúN@qè_x0018_gõ @"Õ½"p@¯_x000E_Ñ^_x000C_@`Èô{ç=@0³C_x000B_y?@_x0014_W§Ù_x0007_r@$¥´Ñi¤@rhã"Y!@âd4_x0011_ð@+0_x0015_C=@ Þñ^_x0019_@òèÙó@_x000C__x000F_èã_x0015_@&lt;g-y÷Û@_x0008__x001D_É[D@_x0002_üi_x0015_±@Ê¿_x000F_rÐq@_x0003_´_x0001__x0002_ÍF@´R¥_x0002_J@em_x0018_@ö_x0014_0Û2@¨_x0008_á¹2@U_x000E_&lt;Ðb @ªÍLì@~hB_x0004_J¡@_x001A_5b_x0006_a@_x0014_º&lt;½ÙV¢@®Bò+_x0001_@DVcþN@_x001A_ÑØ&amp;_x001F_w@²KµÒÏ_x000F_@N_x0005_±v_x000D_Ñ@tú	ô]_x001C_@_x0002_ûh_x0012_ç@_x0014_wÂD_x000F_@A`X_x001B_ã @_x001C_Bs_x0016_I_x0011_@è·_x0002_ãàð@\_x0017__ª³ý@ì*©ë¿@"×r$D@R_x001E_	_x000B_\\@_x001E_ _x0016__x0015_S$@J×_x001C_÷¢@wP_x0015_D @_x0006_8NªÎ@|¼_x001B_Ñp;@Ë²öY@zhhKâ@_x0003__x0006_2à,ª¢@ú_x0015_Ý6;@YzgB_x001C_@_x0001_b?	 @Z!Ù_x001F_@A_x0001__x000D_9®]@_x0004_Lö_x0016__x0004_õ@èB~_x0002_C@&amp;²ç_x0005_þ&amp;@ ï_x0002_Ó@ÄKú@_x0012_\&lt;_x001A__x0019_}@P£	ÍþÂ@~_x0003__x001B_kI@N©»éjñ@l=CB¨@þí4&amp;¦@ö®çT_x000C_^@3îâó_x001B_¢@àLÃÓL@¾óø¦úØ@¢öõp@z1ë&amp;\¡@¦Ãa4é×@ _x0003_Dv._x0012_@´_x000E_)_x0017_	²@ìýÏ{qo@«ÄiÂ@±Oºe@2,±%¥£@û_x0002_»®@`Rñ_x0001_	E@&lt;Ê_x0017_K?¡@¡4×$®@è_x0006__x0012__x0015__x0004_@_x0008_¼ø@¦&amp;_x0005_&lt;@Ç³úkå@öiMð{5@ÖB'k=@æ¼_x0007_8Yn@_x0010_ô}¸/ø@¨_x001B_þ,@¾¿¼Ñ&gt;_x000D_@Ü_x0007_º_x0002_+L@_x000C_ªDÒZë@÷=Ó;«j@z&lt;©\Ó@°[óË	û@x~(ÍTÖ@_x0016_ÆÕiÏ@_x0014_¿9¦S«@O-_x0011_-) @_x0006_3@úÎâYo@a_x000B_cð|j @_x0003_¹#_x001B_°@`Ë,}¯@$éö6Ô4@_x001B_W4¯@ ÓöÜ²@3_x0005_X­@À-#sÔ@</t>
  </si>
  <si>
    <t>fa6dcad3e197a24e8507fc7a71b04f09_x0003__x0004_ZB_x0002_¸@«6ÆW¤³¢@2ö~¹ëL@6â3_x0006_|@âæûðï@¿Áë¯{â¡@n_x000B_@Æñ@°pêRMR@É+oI@_x0018_/¿§bæ@ÁKVà_x0007_-¢@Nâ(S @¤a	_x0011_Z_x000D_@_x000E_';¨_x0004__x0001_@ìævÀLä@^Å§D½ü¡@¤¤¾oÂ@_x0018__x0011_gÐ_x0017_~@R#wüc@_x001E_8ä¨Ùr@_x0018_ÿ	^_r@º¿_x000D_A«@è§_x0003_Gc@rd«é!@¦_x000C_?/Ò@ï9_x0013_&lt;@½ëø5_x0008_@d_x0003_LF@¶Ü¤^@6_x0006_ìø,% @_x0003_2"Q§D@Ho¡_x0019__x0001__x0003_3@8À«s´@wNÆÞÌ@vó6_x0005_7)@DâêY_x0003_,@r:õ&amp;À @ì_x001E_UbØ@äÜq(Ûë@"Ý½ XË@p¯Îõâh@½ôöT_x001D_Ü@_x0014_5\¿_x000D_³@ãCß_x001F_¬¢@ .9^­Å@ö_x0017_¨=.ª@7q\&amp;vÜ @q1L¶%]@D-99I,@Ö5Þr_x0018_@0Xh«ºA@_x0002_WQ^A@ï_x000F_ÄË@_x0003__x000F_Çî@_x0006_ÂÎéËâ@ k_x0001_-Q§@Ì×9$³­@9½:­_x001C_ @@QÌ;x@öz¶»£@ÒDN=_x001D_×@¯_x000D_vÌ+@ïv0¢O@_x0001__x0005_wJÊY_x0010_§¡@ ¨Æ*Å¡@¸}ëJ@À,EÄº@BÛ	_x0003_ë@ødµ¡h@_x0005_ã@qv@D_x0015_«de@~¨±®¶o@i2µ_x0006_@_x001C_%Þ	_x0012_@|Ó_x001B_í¸@t_x0015_	ýtP@ò0Ç/ï_x0004_@_x0014_æÌI©­@&lt;Ñ_x0013_Û_x0015_ý@_x0012_"G¹N@/µ_x000C_çe@¸'Y	_x0002_V¢@ñB¨©ßé@j_x000B_¹@¦tN¼@Z_x0008__x0004_Cî-@_x0012_BNa @OtP&amp;î@HË`ìT-@®Æsm_x0004_ï@xûdïÿ@çYó_x001C_²@s§ÐP¡@j#&lt;¹_x001F_@ ¼+Þ_x0001__x0002_o@Hà_x0007_K_x0001_Ô@*_x000E_î_x000B_5_x000D_¢@ú_x0006_æ%:4@çø9@(¬Z£h¼¢@LF_x0017_ÛcÂ @n_x0008_tWý@o_x001E_Aíz@#Nòå@_x001E_ì¸¼i@Â)&amp;½â@µ°_x001D_P÷@.æ9_x0006_ÔÇ@äÞ_x0002__x001E_@PJ·Z_x001D_¦@º¡_x0012_»á@æ_x001C_¡ûê@y&lt;¡27@Vnç_x000D_g^@ªj§ø°Ó@"çxÐF\@Xô¦Ü¹D@èA_x000F_bP@TlDí°Ï@/Ê}_x0011_@þ|ïÖS@"f[mËo@ö!8Éz2 @`·:¢@8·ùr¢@¨Ý¼Ù¡@_x0001__x0002_¦ºÔö4@ÀD_x0015_NbÓ@S¢¦±_x0012_@Ò_x001E_òÓú@_x0018_ÚÓÝN¹@,'µþê{@i¯*ü_x001A_@8Ù*óÂ@ë¤ôq@Øt_x001C_Y3ñ@¡¬:@ìâ¦1vÄ@.R-É9_x0012_@êÖz_x0001_¥ù@i_x0001_?ßÍ@þ«Òo«@_x0016_mw±éð@Ímçs¨@Ý6]tq@È³_x0017__x0010_Â @`O´aM®@O)d_x0001_É@z76Êî@#ìù{_x0015_ @_x0001_æzæ@&amp;¬_x0010_Äc|@_x000F_·L1&amp;×@_x001F__x0002__x001E_+v~@_x0006__x0002_ìÑ_x0019_±@¶ïÑ`1Ý@ÆÅ:¶º@_x000C_ÈVI_x0001__x0003_À_x000D_@æ\Sid±@Æ_x0002__x000D_9! @P21.Û@4©Ö^£ @ÔÑAó&lt;d@FæA[_x0019_@&gt;LR±d@oIÿ.G`@_x0018_7«^J@_x0006_²j°Ì@zt`@ú%lÈ_x0019_¯¢@ò/òæÆõ@¤ôøÙC@J×_x000D_ @£öÐ_x0019__x0019_@_x0003_Y_x001F_t _x001A_@jÅüL@¨ßBöV@\ÿ;j @Üù²[C@´¨½¼¤@îsé¡aô@xÂ==À@_x0018_£r)Ü_x001F_@H6ã	_x001E_Ù@p¡%±Õe@µ_x0001_Ôò_¬¢@ê_x000E_Á%Ã@²W_x0008_sc@Î_x0002_¡_x000B_îÿ@_x0002__x0004__x0016_iZ/@R5_x0019_®m@ÞýVáè@æêïmS@Èö_x0015_©¾°@_x000C_ð¶=´@*­cP´@÷õ$w @~I}Æ@N{_x001B_«Ü@¨óuDÁ@ÌßÓÃ¿×@½_x0003_ µ^@°öh_x0014_:Ô@3_x000F__x000F_ÎÊ @G)-._x0010_@ÃÄ!@³@±b¦_x0010_@Zz¶_x0004_²&lt;@*_x0002_×3T_x0011_¢@¤1B5µ»@VÕI_x0011_¢_x0018_@_x000E_&amp;sZ_x0008_@Dx_x0001_G40@êÚ/M­¤¡@;Þ_x0008_rQ@B	_x0008_L@bP8_x0005_@"GQE_x001B_@ï_FMY@¾C2_x0015_]@;û¶v_x0001__x0003__x0010_@.¬|hh#@&gt;Ædý÷@R¬Ä_x0017_ý@õë»óÑØ¡@z PÊ4@&amp;axÞø_x001D_@R_x0017__x0002_3lU@ìÏÉ,@h_x0014__x0001_Æ´Þ@øy=]ÂK@DÈt,T¨@XætÇlÓ@2Á_x000C_*$Þ°?ÝqOê8É°?ö_x0001__x0005_3)¾?ÂÀ5_x000B_ÁË°?¤8ó_x0010_.À?´E*ýèUµ?¥X¤&lt;¶?{_x0004_­&gt; ·?J~¨8ú´´?É^+«ü!°?Íªº·OM¶?l7â_x0017_£/¸?:.«¦¨·?Fv£¾?3_x0007__x001A_Gÿ´?ª_x0002_!O/¶?h_x0013_ã_x0002_M²?RLnx®¶?J2áßÿ®?_x0002__x0004_âB.V_x0016_³?'	òÅ²É´?_x0003_Åýlî¿?Wq.à·?_x0001__x0002__x0002__x0001__x0002__x0002__x0001__x0002__x0002__x0001__x0002__x0002_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 _x0001__x0002__x0002_¡_x0001__x0002__x0002_¢_x0001__x0002__x0002_£_x0001__x0002__x0002_¤_x0001__x0002__x0002_¥_x0001__x0002__x0002_¦_x0001__x0002__x0002_§_x0001__x0002__x0002_¨_x0001__x0002__x0002_©_x0001__x0002__x0002_ª_x0001__x0002__x0002_«_x0001__x0002__x0002_¬_x0001__x0002__x0002_­_x0001__x0002__x0002_®_x0001__x0002__x0002_¯_x0001__x0002__x0002_°_x0001__x0002__x0002_±_x0001__x0002__x0002_²_x0001__x0002__x0002_³_x0001__x0002__x0002_´_x0001__x0002__x0002_µ_x0001__x0002__x0002_¶_x0001__x0002__x0002_·_x0001__x0002__x0002__x0002__x0003_¸_x0001__x0002__x0002_¹_x0001__x0002__x0002_º_x0001__x0002__x0002_»_x0001__x0002__x0002_¼_x0001__x0002__x0002_½_x0001__x0002__x0002_¾_x0001__x0002__x0002_¿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_x0001__x0002__x0002_Ø_x0001__x0002__x0002_Ù_x0001__x0002__x0002_Ú_x0001__x0002__x0002_Ü_x0001__x0002__x0002_ýÿÿÿÝ_x0001__x0002__x0002_Þ_x0001__x0002__x0002_ß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_x0005__x0006_÷_x0001__x0005__x0005_ø_x0001__x0005__x0005_ù_x0001__x0005__x0005_ú_x0001__x0005__x0005_û_x0001__x0005__x0005_ü_x0001__x0005__x0005_ý_x0001__x0005__x0005_þ_x0001__x0005__x0005_ÿ_x0001__x0005__x0005__x0005__x0002__x0005__x0005_ð­C¹Kçº?AOá _x0011_K°?(ë&amp;_x0002__x000C_m´?Jjæ³ÞcÄ?©zÌ³ËB»?_úv0»°?_x0004_k_x0017_R:²?½Fqs¯#°?dyãAª ²?ÍM¬¹¼/²?_x0012_ëtKþ°?àÄV_x000C_|%·?¿ _x001C_q(Â?e³_x0001_R7À?¬_x0016_¡^â±?__x0003_{_x001F_Æí°?4øK]Þ_x001D_°?`ì	ië°?ÅZÿ/=Á?Ì@@ìC¶?_x0010__x001E_PÏqÁ?GÞ8Dû¶?Ãã×Ý­·?~í:¨_x0003_û¯?huð_x0013_&gt;¯?Xÿ_x001C_¥]´?×ÆÉV_x0001__x0002_3®¸?(¤WGMµ?_x0007_ U É?)ðÈ"dÃ?_x000D_¦Ñéù_x0018_²?VN_x0018_×Ú°?ì§+Ç_x0013_´?Îï	ªòÊ·?_x001A_lÉ{;³?9F|@W¼?Ö/ùÞBk»?ËÄÅJûÒ´?TÖõ¾®?·?÷¥§¸ÊÑ´?jÀÎ®Û_x0018_Ã?D«tZG¶?ë_ÏEÁ·?~¼_x001B_ÚÓ¯?Ã\&gt;zÅ?¤ò½g­?C_x001F__x000E_rß·?ôIÁ¿¸¾?Ãûì_x0004__x0001_×¶?22',©$·?ßQ_x000C__x0005_²?*bé__x0004__x0015_µ?bHç=4º?¶`Ëªt¯?FõTø_x001D_¾?ôÁU_x0010_R³?_x000E_-_x001F_ùÄ6²?_x000F__9_x0010_Äÿ²?_x0001__x0002_ù¦5{Uß°?SÁi¢s°?&gt;ÆûÒPÁ?ï¡_x001D_I2ö¼?ãdc'ó¢²?ò±vÉ9{Æ?_x000F__x0011_Ò\ú¡´?¯oIc&gt;K±?Ã ÀCÇ_x0015_´?ÿ$WÔ¼_x0016_Ã?^¸§ì_x0015_¸?¬ñÊft¯?b_x001F_­th_x000B_¹?_x0005_BP¹Ts½?¡t_x0002_µ?_x0011_=QÃ°?7OÚÃp³?IFâ#_x0001_µ?«åi_x000D_è}Å?_x0018_ è×êÒ¯?_x0013_èÅC°àµ?_x001B_£X³&gt;0²?_x0003_ÿ¤×Ú;¶?_x0010_ç_x000B_µ?ùúÄÜ&amp;(³?+;Xa_x0017_·?'_x0011_äÐµ?pv7¬(G´?@_x0010_ÆØüy°?"#XUúÆ¾?ïÇ_x001D_eñ°?GÛ_x0006__x0001__x0008_MGÀ?³ (_x000F__x0008__x0018_²?VñD9Î³?É_x0014__x0014_÷_x000C_Ë²?0ÇmÊ_x0006_¹?_x000D_]|µ?41Iñ_x0007_²?É_x000F__x0001__x0010_}±?| *_x000E_R_x0003_³?÷¸dÜ_x0004_¥¶?jhv_x0010_å°?_x0002_ªø&lt;ÕÅº?Â§ÇÂ«æ­?_x0019_tQACm±?Â8É_x0012_m»?¿Id÷­±? ¦n_x000E_Ò °?}ÙP_x0017_0J·?¶@UÂéT¯?v®_x000D_Vaê­?#kõV_x0011_q»?&gt;ì¤^ëc¾?Ä3{_x0005_M2³?\`E#wiº?C_x001B_?uwÀ?&gt;4ö_x000C__x0019_¸?0d@ú\¸?Í½¼_x0014_2»?Kü¿4f$º?,HïvwZ®?ÇUÞÄJà²?¤ÀÛú_x0008_§¼?_x0003__x0005__x0019_:_x0014_Ì_x0005_·?±4_x0002_`ð¶?§Wn_x001B_åÖµ?Á_x0014_Ú°_x0001_0Ã?_x001E_yä,ø¸?¦¨¬ðK³?shØ¶©»´?²íTäK#º?ei_x000B_RU_x001F_¸?_x0018_ã,é·µ?ú&lt;'U&gt;¸?ôW]_x0010_v®¯?ßf¬Ç?_x000C__x0014_bqÿq­?z_x000D_^¾n¼?|_x001F__x000F_x)²?×Cÿ_x000B_«f°?_x0014_ü_x0004_ô§_x001C_¼?_x0001_õ¼_x0018_¿?-_x0010_±/~´?_x0012_±bá+¶?ãi_x0012__x0019__x0016_e±?~_x0007__x0012_ô©³?ª»®_x001B_vú²?éä¥co¹?íj_x0003_¿­¹?ÝMPø)½? UÕ_x0002_yµ?Ð_x000F_åIH°?FSºÁ¯´?âi&lt;_x000E_¦p¾?Cü_x0002__x0006_i´?c´Ã·_x0005_°?RxØ°XZ±?Õèäôu¶?Øý÷cä°?*)Ëg[Û·?Àè{ ®µ?ªù_x0004_\mK±?Ûè'XCµ?XxàD3¿?î=FP¥u¯?+_x000F_VPâe³?dB«9Ó²?Â_x001F_Þq_x0017_¯®?_x0001_h_x0003__x000E_w°?¸zï?ü5¸?&amp;qîÇÑÙº?Þz¨Úè_x001C_À?`£«CÈ²?ß¨3_x0016_¯¶?ÖvÏ%Ìq¹?·AÐ-c&amp;º?_x0017_èèRö»?ùS®«hÙ±?¯g×»_x0012_]±?0^_x0019__x0016_Ï²?¦_x000C_²_x0014_m°?_x000D__x001B__x0015_øtº?d_e_x0006__x0013_´?ª_x000E__x001D__x0016_°?ÇêËúÆé½?»KÇÊ_Ü·?_x0002__x0003_¡të¦_x000F_µ?Ü)ó_x0017_¹? _x001E_^îUI±?ßç³¹ÎÒ²?Êü_x0011_Nãº?}Óav_x0016_²?ü9_x0004_kY®?_x0011_,´eâB¶?»ä_x000B_fW{¶?y¥Äµ?i_x0019_×4´?Ð"rÉ&amp;_x0006_·?VÑþ_x0012_P_x001D_¯?*4_x0012_öµ?XE_x0001_é²?®ÌçOeµ?Ð[lrÂµ?_x0015_ø9Bö»?)ÿkN¸?Æ²sÛ÷¯?_x0004_õ&lt;e¡±?^ArúàeÀ?_x000B_ÿ!_x001A_Tõ½?µ0rÉ_x0011_±?ß_x000B_Â5Î@±?XÿpÛÝ³?ÈÅ¼&lt;pÜ¿?v÷ssÂ²? [ô_x001E_^®?_x001E__x0011_®¢NQ°?i._x000E_K¼¶?å&lt;k_x0002__x0003__x000B__x000F_°?Ê_x0006_ª'H\¯?JAÒóÆ­?¨Äõ\_x0004_t·?ÍA/¿¥Ç¾?«CùOÃO¸?÷$=ûS´?B~uòx¯?P_x0017_¥_x0001_g¹?&lt;gè¡'±?¡Ì^,*±?t©è'¼?¢þCkÕ·?lRt¸c´?z_x000D_.NÔ_x0006_´?WlÆ²î­´?Ý&gt;_x0001_£(_È?¢"¥lÍ¹?_x0004_BõÈ ´?V÷óFI;¾?có_x001C__x0011_e´?_½lÁH_x0016_¹?)Ý/Ø~º?Â©X³?O=_x0004_ê]¹°?*¹PR³?s­Ï*¹³?s¢(_x001B_í¯?ñbÝhÊ²?êöaP®?ÌÕ[$)Q¸?þ_x0018_Zïye¼?_x0001__x0004_68 ¤[tÀ?_x001C__x000D_ß_x0006_¯µ?ñÑêº¦Ú¶?ë÷Õ{Ð­À?_x001E_tñü_x0008_À?ÔC+¿}­²?SIHÒ_x0015__x0004_¾?=BYX_x0008_Ç?(ËúV½Â?.Ö+\Ü¯?fNI§,#·?9IÛ^_x0019_À?¦É}»?.¨ÐT¼t¹?rm`+ÈR³?~ú(òÿ´?_x0008_~¶_x001E_NÜ³?Ú_x0007__x001F_Ò]¶?^^ú_x001D_½_x001E_Å?ÅtÑ_x001D_Ù´??Ì¬sö½?)	&lt;#ü±?&gt;qÞQL°?âï_x0003__x0011_Hþ¯?õOØ~­³?_x0004_¤_x0002_r`¹?ÁÙ_x001A__x001A_Á?&gt;E$c	8°?¨N,ß!I³?´_x0019_)«µ?_x0008_¿ýïº?A_x001D_+\_x0001__x0002_¯³?ý_x000B_Ü²9µ?4qâª¨]°?§KµrþÌ°?_x0017_yÓÑÁyµ?Ïf´B²Ç°?föpÞ²?¢;ì l²?	K_x001B_·?õ_x0001_	;PÀ?ÀJ[ò½?Á¨P¶eC´??eá;²Á¾?r6(_x001E_½³?äJ'Ñ4Ý¯?ÅèÒÿ(µ?çB79_x0015_Qº?Á4_x000B_R¿?E_x001C_1¦½?½Ü1n_x000B_z²?u$bFþ´?"Þ&gt;º¦8·?_x0010_:ÉÛµ?Z_x0005_ÿ2°?çc_x000D_Þ³?_x0006_b­_x001C_DjÁ?Cù¸z¹?l¨@1Ù±?¢¨ï¬Ð[Æ?àKCíbT³?úÄ+Oð·?è_x0012_Ë\_x0010_Â?_x0002__x0005_êF õ_x000C_¼?_x0012_X_x0017_ZgÀ?$_x0019__x000E_é_x0003_d±?_x000D_÷_x0004_×ÝÂ²?V`_x0013_!nÁ?Mc}_x0001_Ý³?%	µ?@Â²F©±?§_x001E_¦âÈº?L3ÝkÝ"´?¬4õ×ÍÒ»?ÎÏwX_x0013_¼?_x0018_mBfGL±?pM«øP_x0015_¶?¬Q÷R_x0005_°?@_x0007_Ü8tJ²?`U­ðiµ?ð%þ¢·­?åél_x0002__x0002_»?mH-]üÆ?}[~ïkn³?Í_x0007_i1kº?¤[:L$J²?ÅkÙO_e»?û'8¥µ?ëÊ|¨n±?¸°ÏÁC¾? ¡2VOÚÌ?75_x000E_éÝ¬?®_x001E_Ys_x0006_³?&lt; »Pl±?Øþ_x0002_â_x0002__x0005_þ¶»?¤æîQ_x000E_±?ÖéVºÙ¼?æÕòKõ¸?#73§/±?Ï¸¥.´?_x0012_çsâ_x000B_L²?{«Ý_x0018_Ò±?jXKC'±?_x0004_½dD+³?8Îaió¾®?_x000C_º_x0004_bGº³?øU3ª\²?âH	3û²?³Ho1_x0003_v¸?_x001C_TQf9S±?Hÿ{S¤³?_x0004_»H,_º?ñV_x0001_ú_x0005_Å?£_x0002_K_x0003_±:µ?}&lt;_x001A_Iíµ?68_x001F_É&gt;²?dY³?~ðB»³?ØgåHüÀ²?¯a¤¥­Ö¶?+Rü­º?»8Âq´?¶¤_x0010_è¿?_x0016_c_x0019_W'´?V7_x0014_@Ú°?ô\_x0011_Õ µ?_x0001__x0002__x0015_ºßsÄÒ°?ÊÒM¯Á?"Ù¬Ð_x000B_Å´?§0	4^_x000C_Ê?¤N°úW@¸?ìÃÃ_x001B_c_x0003_Á?N_x0006_p9d¯?ló_x000C_¨³?þ$è_x0015_º?;Èìobc²?°_x0004_1´³?ç_x001B_ñùÎ±?ñ.DLq_x0017_¸?_x000E__á¾-®?ûTþÖ¾¯?Åºbe¸?ðR"Â?6«£¦Ä?Õ?_x001A__x0006_êa¶?e_x0006_V?0_±?$çse1lº?._x0002_æ±À?Z\Àñ|º?evÉêLx±?iþ¥ì~_x000D_´?¼¼£}²?`_x000F__x001C_°Êy·?o_x0018_°@´?JÀ(Ò^±?k`±1m¼?_x0015_&lt;k.»?|zâ_x0016__x0004__x0007__x0005_µ¾?Z¾_x0003_¢¹®?Nª-ë±ç°?_x0013_Þt|_x0011_j¶?pÙðJTÚ±?_x0006_)A©j_x0017_²?{íSw´?_x001F_¿L=I3Í?ü64õ¡°?s_x001E_OkÛ²?­ñÚ;{qµ?mýTt¼&amp;´?IÂ¡·?ÉÈ£Ímº?ò_x0004_xX§þ¸?ê_x0006_í'·?fèÊ]r¸¸?*_x0019__x0018_YÑ¨´?;þ@ÈÅ?_x0007_{³:÷¶?º_x0002_^§_x0001_2Â?ÍZ(i= ¶?Hå_x0006__x000C_jB²?~2DÈ´?¬ªQ®µ?_x001D_êµÚ}±?Ù_x0014_Äw4Ì´?Ày4æ_x0008_"´?WZ¯"7yµ?·útéúnµ?_x0007_s5j¯?8hè;À?_x0002__x0004__x0016_wWMe®?·ýíÙ¥Ù±?ÞE|_x0001_¤¬­?àja*øÀ¿?UkËU&amp;°?3!å_x0006_Þ&amp;·?ªvc&gt;~¯»? _x000B_r»'ê´?e¢¡al³?5!îã_x0001_.Ã?ÐLo_x001C_¿?a_x0006_zr³?3Ü»&lt;¾_x001C_±?¤rk_x000D_P_x000C_µ?Öïær¯?{ã"KÄ?ÍÌR-°?_x000D_ØÜá¬³?4èö `Æ±?/éXùt­¶?ã_x000F_#Ò¿;¹?µWðm|´?Ok¯g_x000D_ñÀ?7tBæÄ?ÃE_x0004_K+#´?5g,ãÒµ?_x000F__x0019_m»µ`·?_x0011__x0005__x0014__x0011__x000C__x0012_º?Bô°9¹`´?íÞ½!Â?,~'d_x0003_¸?ºs!_x0001__x0007_åÔ³?_x0004_ú1.u¯®?ù_x0007_cÖ!°?p_x0002__x001A_~­°?/¼E­Ú§·?ÑÍ¹hä±?ÿ?D#_x001B_E¼?"¢7©Oò²?;_x0006_SÄ#µ?°nG4nùµ?ñ½÷uæY³?Þ~ã1àù³?ÂÐàEø®?`þ	i?æ¯?bó3m_x0010__x0017_Â?"Q{kØ_x0013_À?­p_âÛ°?y¡_x0017_?±?µ_x0005_Î	¦_x000E_±?,ÒúT_x001D_6°?_x0005_­×Êti´?fû¸	ìv°?ô£uùo*¾?_x0004_äP¿j´?Éa@[_x001B_¼? 1bB¨²?f_x001E_Ié¤_x0019_²?ÁB _x0003_Ì¶?_x001C_}61¾F³?ä»ò_x0007_6Ã»?_x001A_Ô6/¾_x0016_°?÷¡þ×_x0011__x0010_µ?_x0002__x0003_ áìaÖÐ°?+_x0003__x0005_½Sª¹?_óä_x001C_°?u_x0005_o&gt;½?´_x0019_§QiÙ²?._x001C__x0005__x0014_BÀ?`F.¥]Â?£ÿÍï*³³?éðñyé²?øXý!~Ê·?z×ö\f­?_x0010_?_x000E_ß¼?q£J5F_x0018_²?0µ_x0004_÷;´?4»|·_x0015_²?'wpáN_x0017_³?_x000F_õI- Ä?ô_x0010_é4·è±?£DHÞ_x0014_²?¼u]"_x0013_°?u|vË¿?"þ_x001C_f?´?_x000C_ÅG0¶?â:'7^_x0018_³?_¶qPµ?½_x0010_Ýdº´?ºûôÎâ¯?_x001B_Ðz}Yë±?hM_x001A_ Eº?ô_x0013_"_x0004_µ?ÿ_x0001_ì`#º?PKfÂ_x0001__x0002__x0016_Ò·?&gt;_x0014_çÈ3ú·?*8_x000C_	¼1¶?Ç(Ý7ö²?_x0006__x000E_®tFÂ±?~ü±}±?EP¢1?äÀ?Ht|k¼?$ï4á³_x000D_¸?K;xú¶H²?_x001D_Õ)bãÄ´?_x0015_ÊÚ(¬?È^_x0014__x0017__x0015_/µ?/©í_x0005_R-°?¶g	Ôó´?&amp;-9ÆÈÎ·?(jÂýdÏ­?rÏò*4Sµ?_x000E_]¤Â?èû_=&gt;µ?³_x0014__x001D_²?¶Ém_x0014_`|¼?]k¼_x0019__x0008_~°?O®ÉLõ_x001D_¼?Â¡_x0017_ggÂ?pª_êpü²?_x0016_áåu_x0017_«³?_x000B__x0011_]ÔG6±?k¾_x001A_î_x001A_L»?©@_x0014__x001E_±?]¹Ù,µ?rÅj_x000C_ì¯?_x0001__x0002_%ó_x0018_ÒÒ·?ÝÞßÙ¤¿?ÒÜ8Y³?×_x001D__x001E_ã´?Î}Ü&lt;ËP°?Ra@_x0004_LÀ?ÞtFïcV²?-ÿø¦FÀ°?&amp;ªm_x0014_´?ÂÊÅ¼6³?Ì_x0004_§89±?î&gt;¢½?	Ï_x000E_Ùq}¶?ØM¯2¶?_x0011_¦ä_x0017__x0005_Îµ?ì4¼Véÿ¶?íIÈt¾?FV³DôÌ³?ÉÔ±¯±?"æÏýµ?*¤TE7¢»?¿Pz_x0004_À?`ü_x000B_9Rä¿?Ã:ÁË_x0015_nµ?.5¿­ü_x001E_º?µ=:jØ1Î?:b&lt;=ç³?#bl^²¹?c²_x0019_4J¶?_x0019_¢?ü-µ¼?*2»_x0017_"µ?(%p$_x0003__x0006_êæ¸?®_x0008_}Y_x0019_Ä?NÍ]âÆ­?Y»²_x0014__x0004_±?)Wöa5¶?_x0012_ª%PÆk²?LÉ\@#Ð²?Ý_x0016_°û2·?_x0019_uL_x000C_A£±?Éhß[@¸?_x0008_ô9_x0005_çw¯?:¯Ua¨µ?Ì_x000C_ïxB°¸?åÊ9êÕ_x0005_´?ê[ç^µ?Ù'`Å´w·?¼g_x0005_e·?×ü¸®s´?Ê¼WÓ­?_x0005_ÛS	Á?»UTÑÍµ?s¬ôæ¸²?©EÈmB\·?_x0002__x001D_i!¿?¶Gd|'_x0016_Æ?_x000C_)ñM´?¨ïñÿ7&lt;Á?_x0014__x000B_·²0½?M(U*´?ó Yµ?_x0001_Qq_x0014_ÙU³?=Ìÿ_x0012_-»?_x0001__x0003_Å´»1R²?ªk7xkï·?âS#"F:¶?´?§9ð1°?BDRþá¶?ÔÃjW¶?ÕYå¾)%²?9-±$Y/±?_x0012_¦q_x0017_Ûµ¹?¥g¼Âµ?Y¥FæNë¿?q~z"ûÊ¼?_x0005__x0004_)Å²Í±?¨c6_x0015_k±?ºÁjL1°?è_x0005_ ã°?»3äæ±?Éª+_x0004__x0013_¶²?-&lt;_º,³?Q¸_x0010_&amp;ï²?_x001F_½ÕX`µ?8T_x000B_ì)C´?Ì.Æ&amp;V µ?-ÃÜE ³?"¯ü	_x0002_.¸?v®æBî_x000E_¼?é¯òñn¾?Y¦yàKe±? ð_x0005_XU\²?í_x0018_L8¶?´H1_x0015_	n¾?/aI_x0018__x0001__x0002_µ4±?_x0010_ºI!Î¢Ä?õØV´?R_x000C_w2;µ?^_x0008_²G·?7®0ó_x0019_Â?wxHÑ¶®³?1kiÞõJ´?P_x0001_ñÝK#¯?,_üéQÂ?ÿú_x0007_BÇ?­)rÛ7I²?¿2ü9_x000B_°?_x0001_-?¡Ôû³?»Æ£Ì ²?J&gt;4è#|®?b.ø¯!_x0015_¿?Ï_x0004__x000B__x001B_Ê´?£VDJØË³?9âäìÃ?[µshüù¿?Ò+o_x0006_Â?Ú£_x0018_á/¹?\h_x001E_°Åm­?-/µÚH=³?_x0008_m½_x000D_x°?rwq{¹J³?Ú_x0017_Ú©§zÂ? ú\b+r³?	£7Æ_x0004_¸?©"_x0003_¿Yë°?(«p"±?_x0001__x0002_5ÄÌQÆ²?Õéå2Ú_x0007_º?ª²ëX¡;°?pp¢aÑ¬?&amp;Ìmò±?Ê×«_x0012_è±½?pÚ4i] ²?_x000E_ôjäG´?uò¾ù^Á?_x000B_E_x0013_ï_x001C_­Ã?&lt;_x001A_R_x0006_¼­?7%Ö_°$½?4bò`ä¾? ó;úxYÁ?:GòO´?/ý££¦¾?Âô+¸_x001D_I»?_x0002_2o3A`½?ÚÑÅ&lt;&amp;®?¾å«ÜÄ_x0007_±?¶WÉc_x0012_º?ðÄé_x001A_¾??^[V_x0011_º?|¥Mb±¯?Ç¹&amp;6"î²?{*_x000D_À»?_x0002_þ¥MKL¶?_x0012_´Ô5âZ¯?¼z&amp;7oÂ?_x001D_7é.M¸?«EP_x0004_½°?«Å\_x0010__x0001__x0006_ìQ¶?_x0003_ND_x0005_¿?rzÊÓ®?_x0004__x001F_Ãn_x001B_²?®ì_x0002_··¶?W Ãqì2³?÷{_x0003_Xµ?ÍNiDfÛµ?&gt;_x0010_´_x000D_¯·?p¡@'ª±?ÆS_x0013_×_x000D_­²?2èòU´?_x0017_ºÖÐÊ?©æ!¼´?Ë\_x0002_½~_x0016_º?NÂGÏÒ¯?¶Q?ÞÙ¯?aõ§úÌI¼?Â®xYØ_x0014_³?ªalS²?å$_x0016_7±w´?_x0006_zz9ý_x000F_·?_x0004__x000B_Â õ®²?ð:3f_x0006_Û²?7_x0008_¦Lø¿?ËèòÊÐGº?î`ûÀÈ+²?@çÀnª$²?·¯WÏeÀ?±kÈ¥)®?ÖêÕ~E³?Þ]µå_x0010_T²?_x0002__x0005_W_x000C__x001A_TF±?.¥uË¾¶?_x0003_?:ms¶?Ðõ_x0019_æ_x0001_¦É?izê_x001F_²?I_x0001__x0011_³?4Õ¢Í_x001D_m·?Äñ£NÉ³?ìSD^Ö°?Íþ$·?]È_Rß_x0015_³?­¹Õæ¼?³?åW¶°?FÇ_x000B_ÓF³?ÐrB·?ðõáOL£¯?ªBè§¹þÄ?üë_x0002_ÏJ­?ïdÉ_x0015_ûÀ?SºÜ¬Ì³?VnÂî.¹?Eèé©í¿?ð÷rQá_±?´Sü¿9¸?5èÕy_x0019_I¶?z_x0018_	@¹?z_x0013_è;_x0011_Æ³?R¯!(¡¼?ä%&lt;_x0012_ô±?7_x0018__x0003_ç©¶?¤úì¦+±?A»_x0004__x0001__x0004_%_x0007_¿? 6I-_x0016_ù´?H{¾J³*»?W¨IyÁµ?ú#_x001F_Å_x001A_w­?MMT¤vY¿?ð3JU·?F¤ùô°²?ºeçê"_x0001_¿?FcÆ_x0017_Kµ?_x001E_Àõ¼m_x0011_¹?=P_x0002_¸³?7á£\_x0015_¯?¸_x000F_º_x001C_.óÄ?+GEÖ_x0003_³??; o©²?_x0003__x000D_&amp;&amp;hÀ?E+4Æ_x0010_°? _x000B_þM¾&gt;º?ÏÃø_x0017_+³?ÿ/_x0019_u»?»ïj¿Å#·?K_x0016__x000C_ì#ã°?Y_x0010_å\ÕZÄ?À_x0018_K¥_x0003_°?#ûT¯½¶?Y-_x0003__x000F_[³?Fý·Q¹?_x0003_¬_x0017_Ö?é¶?û}x_x0016_H³?_x0016_Ø÷ù_¸?´_x001B_Ä+_x0019_¯?_x0004__x0005_»ñÛËê_x001B_·?]	bLnÈ²?Ìì¨eD·?a²àBÏ_x000B_¸?ä±¼®ÿbµ?_x001C_£L_x000F_®Ë®?z9$O¯?Ê_x001D_eÉ£¯??5&gt;C6À?¥k¦Ê_x0007_È²?_x0008_Ýþ_x000F_g¸?çùªFÝ¢Á?_·&amp;ÀÌå¾?¾âÜ±?_x0008_Æ¯²Ä?I ¦ãK¸?ÿ_x0012_0"Òª²?_x0005_­D]cÕÅ?£a|zCÇ?»_x0018__x0002_ì5½¶?._x000E_c,®¼²?fé_x0017__x0016_S²?_x0001_K_x0018_½	²²?9_x0006_cÚ(%¾?4F_x001A_Jud¸?ÛT1_x000F__x0003_§¶?%pH_x0019_¤¶?Omt_x001A_Ð¿±?È'_x001D_zÆº?6J	^=·?	pW¬¥L¹?_x000D_ìÕ¤_x0002__x0003_ð°°?ºKù&amp;¸?'Ðúö}ò¼?ñûù_x0012_Nµ?Ü_x0004_á¯²?el[oqº?Ô_x001C_sãpµ?æN&amp;×©§°?÷_x0013_ãðhU¶?éÈ8Òx¶?EÇá¬Ôè¾?u_x0018_cÚ¹?^ÜR¼^­?_x0014_æ_x0012_²¹?ÔÊ=Ý»_x0011_²?:É	_x0005_Òæ²?ñ¡v_x0002__x001B__x0014_²?Æ!G_x0004_z¶?dÿQ_x001B__x000C_º²?$_Þ±?üPÄ_x000B_¡´?´7ò=X_x0013_²?¸ÙÅÌ µ?è^_x001B__Æ?s_x0015_nâò7²?PNÏ_x001F_Fô·?hÂ´?Î¼³"râ°?2&amp;ëá_x001B__x000C_´?oã³¸?ªüm)µ°?s_x0001__x0003_¬_x0006_U·?_x0004__x0005_kÇ6Íp_x001E_À?'f_x0007_[ï¸?Aó5Ð`T¿?_x001E_LT[à³?9&lt;òòv&amp;²?_x0004_^Ý¸6Ã?Á¥Æ3_x000C_»?H_x0013__x0014_¹Í­?_x0007__x0004__x0010_ã½?_x0001_ÙLDä_x000C_³?F¥h?7g°?ªp_x0002_Ø	­?¬_x001A_+²Õ¹?§EÙºüm³?BÍ»T_x0003_ä¯?Rá_x0011_ÙÃÀ?ó¼ÞMU½?2¶_x0013_gÔ°µ?£Ú§r·?_x0004_ªÉ?A´?_x0018_:ÿ&amp;á¬?I(Kxm²?g!¤)ù^³?«e}É9yÀ? áçÕÎG±?{q1T_x001D_]Á?$ãvR_x0018_°?Ý5ÐÑÝÐ´?ÿ.W_x0012_]_x0008_¹?´ºi_x000C_ô¿?7X_x0006_ª´E²?2/î_x0001__x0002_&gt;åÀ?y_x0004_¦_x0014_mH¸? nÝ¡o_x0008_µ?©71~WÌ´?eÊÁ®¿À?7_x001F_(§_x000B__x0016_À?[¯r[®°?GK_x0010_»Ã³?¼_x0017_&lt;'4C¯?øW_x0005_JsD­?ø­p®Ý-´?t=Ð_x0012_{¶?=ÕCOh²?]õ`|°?r_x0013_îcØ_x0005_²?_HÊÌm¹?Í_x001C_ÍÞ­é¹?ë'[ãJ³?¹í_x001F_ð_x0008_½?uOMdÏS°?ö#_x0018_OB´?	{·²9\³?x|öÔ½À?ûó´è³?¥Ä_x001C__x0007_ß®?[ó¶¿±?uÊÌ¿;&lt;º?ÖÁL¨_x001A_¸?RZ\ä·?"}(`_x000C_Oµ?è7hÿÀ?déÔ?_¦³?_x0001__x0002_¿Ü_x001A_rÊÚ¼?q2_x001B_Ü0`³?_x000F_jd_x0018_¸? 4zB¡²?7÷YPæÆ¼?_x0015_vÌÅ_x001F_ÌÌ?cõTÿ¹?.~Ø³%²?s_x0016_&amp;¶/_x0017_Á?h3Ìq_x0012_¶±?²¹Mtâº?¼_x0007_°&gt;Þ¯?&gt;_x000E__x0007_®¸?bÙ_x000B_°´?_x0016_¿5*²?µ¥Ëuâ4Â?S_x0012_.Ú§u²?±ê	¼úéÅ?ú_x001E_&lt;_x0011_	±?_x0007_?·?­Z._x000B_ï·?ÿÕ`do³?Ù_x0007_æD_x0001_¹?í_x000E_	ÕÁ?à4rÂMÛ±?_x0014_íKö£þµ?4Ó©¤·?_x001A_g9c	µ?¤Ã_x0004_§_x0007_¯?çH=°?NU_x0005_äÚÀ?³_x0019_Hë_x0001__x0002_GÁ?ü_x0006_òþ±?;b_x001A_/²?¯«ØØ_x0010_³?_x001E_õ½~îV¯?â _x0005_``À?_x000D_o^b´¢º?ãm~sf¶?^ï_x001F_e¾?Ý»8:wn¶?Ùuã_±µ?3_x0011_ÓEë²?ãI¢nûÿ²?P_x000B_M?_x0008_·?ózV_x0001_ÿ¶?í_x001C_f~Ê¿³?_x0016_;_x001E_ò/¯?1IåÌ}[´?_x0004__x0008_-Ä¨Æ·?5¹Í]e½?EqúU³?×h°?ee?ö³ç±?Òöð_x0017_Û©±?¿í_x0011_¼?Àa_x000F_Û°?Fn·_x0012_µA¼?ÈÂ_x0013_^_x001C_¬¸??ÿÑ4Ø´?Ûó%&amp;.Â¶?N1_x0011_dÑ½®?¸_x0008_¤£úì®?_x0001__x0005__x0005_{_x0006__x0007_®?R_x001E_©çÓaÀ?m_x000D_=ÿß¹?ªLOúÑ)³?_x000C_wÎbÌÆ?.y_x001F_"ªª±?ð\¦_x001E_ò¸?_x0010_ßÍB_x0004_¸±?1ü_x000C_6¼³?_x000D_RTõß°?¬»¡2´?1!=ÑÙµ?÷wº5D´?Û d_x001B_Ø³?_x0016_ÏÛ?¥·?õò_x0017_¡ô³?qtf_x0004_Ô²?÷_x0007_,ðµ?B¥¿½eÝµ?¦üõ -º¶?z¢_x000E_³?%dÛqÖõ±?ÖrT½÷µ?×ÃÚp°_x0007_¼?@1_x0014_ånU²?1_x0003__x0002_æa·?v&gt;oëú¸?+Ì×_x001B_a÷´?Ê¶_x0012_³? .³ý¬¶?Ä%YÞµnÃ?ü±î7_x0002__x0003__x0002_°?dÛ_x001A__x0010__x000C_·?MPÑåº?_x0002_ &gt;ÐxÄ?ÔÇ_ïÚ(³?9(¥§÷*´?ÐWµpú&lt;»?%_x001A__x001D_ât&gt;¶?Ãø4R½?á_x0010_ÜyÖ¹?&lt;¿ß¿@²?Äß_x0001_±]Ã?_x0005_¦_x0018_Ó×°?J³øí9²?és_x0008_÷_x0011_üÄ?ÒU_x0016_ä²U»?Hçëu´Cµ?D»WJ2´?_x0010_ _x000B_åÒæ³?úI4¯È×²?j-áí$#Á?P¢TØþo±?1Áüïº?rk¯Y ¶?gÅÕ&gt;ì´?SK.2ÊíÀ?ëy×ÎRt±?{ø{_x0006_SÔ³?´.ÑvË»?WÞ²h}º?ÊÙù¡	ÙÃ?h_x0003_8_x0012_(_x001D_·?_x0002__x0005__x0010_(÷eÏ±?LËÁÂ?¢`_x0007__x0016_¦°?_x001A_¸»_x001E_-è±?BóøºJ_x0001_·?e£'_x0019_Éì²?_x000C_yªD_x0004__x001F_µ?xÔnøÃ_x0011_¿?6¼_û+¯?3&amp;ÔÕ,Å»?DøêHÂ¯?`¼!·?$¢ãã¶?Iñáh_x0014_lÀ?fu&amp;òú¿?¼_x0019_²Õ"¹?ôï=Q¸?D!ï_x0010_ä®?^_x0003_m5Ì¸¶?{ü_x0005__x000B_$Ä?.êqUÅ?/#¨f|¶?¼&gt;å7¦¼±?­nÏß#³?Å\³®Ù¹?K_x0013_KÁ¯¶?Î ¿®¿?_x000F_Ïä_x0001_§²?ÞÖX&amp;iÃ?}øJ¢Ô´?ßÏê.Â?_x0011_Â¨_x0001__x0002_ð¶?©ºÕ úÉ¸?ghêE_x0016_³?ÄP(B_x0004_ì±?_x0011_ñ.ª¯·?sà{_x001F_?µ?_x0001_j_x0011__x000B_H¯?Èßÿ2¸?¶ù_x0006_¾?À_x0013_TÌå²?z_x001B_*ßGµ?íÆ_x0010_áã²±?`ü_x001A_/Ç_x001D_¯?È_x0002_×Ûû¥´?&amp;+Ë^_x000F_²?_x0007_ô ¶´¨±?[V7p¯±?/ÂLu_x001A_¹?ð=4Î_x0004_º?ÀM¬´¬Ä?N_x000C_Ô_x001E__x0003_°?ÿ âÓ6_x001F_Á?o¥Ü3²? ¦²?Dèd~«u¶?|iÚ7¸?$wÍ¢L²?æ1¸ö ß¼?k_x0013_í«{=¼?v¸4Nð³?m&gt;ò_x0011_tÃ?Ó¼0õùLÄ?_x0001__x0004_F_x0012_}¥¦×±?g3ó7#µ?Å_x000F_Rjæ²?qtfx$_x0012_°?\nÄÃ?jñ_x0010_¹í´?¢9_x0016_+ë¶?Áuø/ê³?ÔÌ±_x0007_ã½?Q_x0011_I­0½?p_x001E_ã_x001D_#Ì²?*1X&lt;ì°?_x001D_U¡:´?zý ÕRIµ?Ol_x0006_É°?WÓ_x001D_á´?àÀ_x000C_'Jµ?µaß­?¹îÖ+¼?unP¶_x0002_É¹?íì_x0007_ú~X´?Òû£ã_x0003_¹?*Xµö¸?_x0018__x001C_sx1´?wG«óµ?­½Ñ¦­3Á?Iù.ÇN_x001A_¸?(!ÉR¸?._x0003_QÀ³?öîc{´?ë-(uh³?Ø_x0016_FÅ_x0001__x0005_3w³?±I?_x0018_ç±?}6ÓÅD»?3'e_x000E_6N¿?ps_x001A_ÔCU°?_x0018_ýóbP¸?°R¥Cû+¼?_x0016_|ÍÁ²?x%dA¶?Ë÷¨êO}¼?Ý|_Æ_x0013_¯?w5U,º?ï4B_x0003_OB¶?Â,_x0014__x0013__x000B_5±?Ü- ±³?~ýù_x0008_n½?_x001D__x0007_e¸$µ?á~&amp;ô±?_x0005_3I_x0004_Å°?b_x0013_Ì]7³?ì}_x0008_(5´±?_x0016_ß;7[_x000B_´?8C_x0002_º?Ë:C²Çµ?`e_x0018_Åù¶?Ë_x000C_&gt;N¹?§6Ó_x0016_y±´?ÙÞ\Lßá°?ó&amp;¤~µ²?§_x0008_	~¦·?2Õ¶_x0015_fÆ³?åFÃ¯Ñ¸?_x0003__x0004_2¸iý¾ú¸?{3¢_x000D_Ã?·ÁN_x0013_b¾?GmóG@³?_x001B__x000D_µ&lt;M»?&lt;^ì_x0002_m~¶?Z:â2_x0017_®?¯&lt;ËÎ:À?á¸Ñ#ô±?V8mâ I®?6	5ÄÙ3´?"îÑÜ.¹?_x0010_Ó=Ò_x0016_»?_x000F_°QÚQ*°?"äwÙ_x0002_7Æ?SE_x0012_)Eæ·?è_x0016_ëVxé³?ë_x000D__x0017_ï_x001E_9±?_x000C_Ål-¶?ÖRoG@¡´?eQ_x0011_Ç_x0003_³?ÒãécMp²?óVæ_x0016__x0019_²?ÐV_x0001_í½Î¾?:ñïù~_x001A_¼?¬xÀ_x0001_¶?|ÄÇª´?¥XÏ0Y´?u¸_x001A_OÀ¶?ª¿"_x0014_F¿?_x0006_õÄå[6­?«A_x0002__x0003_)8½?,Ê9T	¿? w'õØ¹?³Ó~M±Uµ?&gt;*Æó·_x0001_Ï?Q½ø_x0003_È»?_x001C_2#Àéô¯?·%_x0002_Pa¸?ëÿÂ_x0017_JÌ³?h_x0011_Âa´?}6SÔàv´?lýÃñÁ?æIðÒkP·?ù_x001C_MX°?p_x0018__x000E_Rï¸?È+ÿ1å¯?¶ô_x0004_V°?îë_x0015_ÏÇ°?³¢_x001B_ñrÑ´?vËo_x0005_ZÊ?	±!_x0004_÷èµ?Xp_x000D_ù\{­?o|®_x0007_dº?w¢áiQ'µ?¥¼"ÊïÂ¸?oÜ8Ë¶¢°?ÔÌ¶Âìº?7b_x000F__x0015_p²?Âí¯B60º?8KWFl¹?ú­ wÂ?HÊ(U{³?_x0003__x0008_¾_FZ²?â+ îWº?Oj@_x000B_L¹?ãùvêw³?wgç*éê´?_x001C_m.ÿ©º?ògôÒ_x0006_õ³?_x0018__x0001_Ðp¶°?Êªkt_x0016_Á?X/àÔãn¸?_x0011__x000F__x0002_Ä_x0019_ù³?_x000F__x0004_QXµ?é^¼ÚÅ±?ï_x0007__x001E_+Ä¶¶?_x0016_ÔxWw²?_x000F_1¾­Ø°?Ð_x000F_¹_x001B_9­?k_x0010_]_x0019_´?ô*c&gt;}5´?ê	$_x0002_°º?i_x0005__x001E_\'_x0003_º?i¡ÄÆìµ?7xÄ_x0001_ÕI°?_x0002_w_x0017_}h°?r=ÁVùóº?Z´¬_x0010_f0³?s[Ót»É?ë£`_x001A_ÛøÉ?+ÈÒe¸Á³?_x001C_Èù+íÛ¯?í@È_x001B_¹²?¬y_x0001__x0003_ 0°?Ýú|~k»?KÏ Í%_x0002_Ã?ît±?Äõã7Ð±?_x0008_Ð¥_x001D_Î´?U£¼n¶?_x001E_3¦_x0010_Æ°?Vx3vÖ²?õ_x0002__x0005_¶¼?©_x0008__x0019_YÛÎ?»ïÔÀ·?¬cùPû÷³?GÎZõp¶?_x0010_WR"è°?ø¬ùHö³?nàk_x0007_ükÂ?8åK$W¹?­UG^Ç´?8§QÏz³?;äF¤Z¾?GK	ty#·?ÏF§4xÁ?£6LG_x0016_ï´?q_x000B_Yy¸ µ?æ"¡_x000E_ÞË?î¥7ÓWÄ?F_x0005_uoÑ·½?I¢_x000F_V¹²?ÿT©ã±?¼ãHzC¶?ÛAX÷­?_x0001__x0002__x0012_ÒÊòýr·?_x0007_iêÂÃ?_x0015_9ô×^²?$ªj}¯?ÊS(S¿á¿?ìR«ØâÆÂ?&amp;_x0014_u_x0015_)_x0001_²?[Tòçÿ}À?Ð2Æ}º¯?¢±Ë#_x001B_´?7úl_x000E_d¹?idqÝ-Nµ?Ôl,»Ô¦·?0w4Ä¢±?Î9_x000D_F¼@µ?JÃhº_x000D_´?$!âÕ ¼¶?±®ïc¸?æôÏ#dµ¹?_x001A_3"&amp;ð_x0010_²?_x0018_¢ã5K²?²éWrVQ²?noZ_x0003_N°?r _x001B__x0001_ìÂ­?±z%	FÐÆ?Ûxú;âÛ²?_x001A__x001A_l$7µ?¶&gt;u»À°?¾6ÕÍ_x0004_j¹?_x0018_zlû¡_x0014_³?õÈúït÷¹?_x0011__x0014_CÆ_x0007__x0008_%ÅÀ?ôScó²?û=ãÆ·±?_x0002_Ìe`'µ?2ÌÄTÝ´?_x000B_åOÁ?Ûñ´òM±?Ôñm¹?í_x0003__x0001__x0002__x0005_±?Ñ_x0005_|}±?É{Y×_x0016__x0010_Ã?ç~_x0014_ïÅ?uôÜg_x001A__x001F_´?y\ä¸³?Qd-|Zäµ?.ÑåßSµ?±_x0006_oô¸`¶?×Ü/¼#¹?Ô_x0007_% m³?Î¯°_x001F_¾?gr7O=¹?H{'»ÿ3·?°öFK!'²?Z_x0007_}|ç¯?9I_x0004_	ÝX¶?½r!Í_x000C_l¶?_x001D_¸Óø¿¶?CË&lt;(Ý_x000C_Ä?ý!Eç§V²?FJT_x001F_Í¿?@_x000B_ìãs_x0019_°?èCo}ã'°?_x0001__x0004_ìm"2]³?/üi¦Z²?h_x001A_ßô¼?bÿ_x0014_ÿvâ¹?_x0017_6%_x0005_Q÷¼?MAK\¶?8/»(T·?_x0002_º_x0002_ÊT³?ßËí 5Ã?¾´ðÜ8¸?DÇ a®_x0010_µ?®Ñè¯/¿?÷_x001D_÷=úü²?¦_x0003_º¦ân°?tÒ`_x001D_Aþ±?íwoJ7®¼?]Ã¯ã¼ªµ?»tãÏ_x001D_-¸?húâ§æ{µ?µÑ\ "©³?a_x001D_m_x001A_¶?&gt;Ù}M³?&amp;ý_x0012_¥³?¤úÌ§4­?¶æKª»?Ü³´ù©¯?ü[Ëìl´?§Q/j_x0011_À?¨(eÆg¸?Ýt$©Z´?A¡ÃÏ¦±?+ÙJC_x0002__x0004_á´?Böh_x0007_Ì_x0003_´?Eu_x0001_WX?»?×Å§\_x0007_Å?N22&lt;À?¶îËMmµ?zé¯_x001C__x000F_±?ÊÝD_x001E__x001B_¯?¥(Bþ2Ïµ?UÅ&lt;Ø·¼?×êt_x001A_íYµ?°.ÈfÎ	²?W_x000E_Wûò´?_x0003_Íí&lt;Ñ_x001D_Ã?b&amp;°_x0005_µ?TWMM·?tÑ¡³ã²?Þdw_x0014_µÍ¸?pg{2Æ?j½,SùT¸?(7²£_x001D_A½?1_x000E_R_ìµ?6ýÎPA ¶?¸_x0001__x0004__x001B_·±?_x0011_Úåíð²?&amp;cûÿ_x0011_µ?Te_x0017_Q¶?Ù_x0017_E&gt;uk¶?¥À@V×°?½s_x0018_ìr±?÷o SK_x0015_µ?ç_x0017_ª;G{¹?_x0001__x0003_¸Ö°êç²?éT2Ü_x0016_³?køÝ¹?ÒÛøfxh¸?S½}2©ë³?_ç¿T5Å¾?_x000D_z*ÛÁ?_x0013_Ûè³¸Û±?Ô®TyÔ¡Á?_x000D_­}âÈ_x000E_È?cê.¸/F»?[_x0008_hW_x0006_ñÊ?O_x0001_!_º?Î¦YÑOÂ?a&amp;¦m!2³?0zøàq·?²_x0010_ õ_x0004_¹?0_x001F_[h_x000C_6¶?ìúÿW¯?ÆxÊØT»?Ôå P_x0006_§³?_x0002_o×ÂÇ®?´²	¯û´?79ãÏP»?wÉ=ÙÆù´?·#,yM&gt;Å?_x0006_Lñ{P²?ÈÚ_x0011_,ªô¸?²w¥h]¯?NTÆõ´?9F¯ú;½?z*ç_x0005__x0007__x0006_½½?Ö¹WÝj²?IÔÔÿ)¸?s4É`Â?_x000C_¤iÍ£·?L\SÆ_x001E_`²??Vr6_x0002_´?¶¬4Ð¦¯?)»O8ëä²?N¶_x0004_Oâ_x0001_·?Ô 1ú!¸?Yøó·n_x000E_´?2kü±Ü¶?_x000D_{_x0017_Jp!²?õB§PÓ³?sMxÜ_x0007_À?È_x0011_ _x000D__x0012_±?ÖJ$PßÄ?_x001C_Ô7±ÂÀ?_x000B__x0002_óÔÆ³?_x001F_¥ïâë´?Q®u_x0002__x000B__x0019_°?_x0012_?Çm_x0018_·¶?B­ub_x001E_s¯?"«_x0003_¯?Ëò·jx½?UÝð§æí·?qÕ°_x0002_É4À?üô&gt;ÇÒðÁ?ªY_x0007_KÓ³?_x001A_ãå'[Ç?¨Jcµ)"±?_x0007__x000B_¾Ñ_x0015_£µ´?q$¤=u!µ?vK_x0004_:YKÃ?_x0006_oç_x000D_E·?GÌhO;_x0013_³?C_x0019_À1V¶À?L½ÚIæ?¯?8_x0011_´_Æ?9Ã__x001C_·´?_x0011_Wå_x001B_ÎÀ?ò_x0011_¾ü_x0002_°?	ºS¹o¸?ë5¹_x0010_'_x0014_·?ù~RÐµ«±?,?½W³?YÎ+56³?_x0004_-_x000E_ªWï³?²F_x001D_°?6Nê_x0006_v_x0011_³?_x0003_º_x001A_2:_x0003_Æ?±Ø´f°?îGæØ½·?_x001E_z¤Í¼ý¹?ãÔCü__x0006_µ? sZf°?_x0012__x0005_±ÍZ°?cû lvo³?çc$D»?_x0008_n_x0007_¯?fV&gt;â½ÿ³?x_x000F_ðÈ_x0001_h±?YóÒ_x0001__x0006_ç´?_x000C_§ßDÖÈÀ?ë_x001A_i¬3W´?A:_x0012__x0007__x0003_¶?á&lt;8"¸°?Ò_x0003_X:º?²ùí_x0019_^hµ?_x001F_]_x0007_ES_x0007_´?3¾Qèþ°?á9óå³?¶\ôBt·?;vÏÔ0Á?eç¤_x000E_÷äÁ?qÁÐ#5¿?l&gt;]=²g²?¥]zî§_x0002_µ?!¾ÀÞ®µ?}4£»?¶?ÎDZËíë·?ÑSÆng~³?\©Q5¹?¹_x0004_¢t¼?'_x0013_ÒN÷µ?¤égE&lt;²?·â¿Øß±?5Mn³Æ³?JI_x000B_t²?Tkæi»?e_x000D_¼:ø"¸?ÃñòÌ?FÚ³ÿ_x0005_r¶?WöÌ¹{µ¶?_x0001__x0002_ÓÝÜÆ_x0017_Z¼?Éþi¶³?rm?'î_x001F_¾?$ñÏí±:±?è)È}Sê·?V._x0016_¶?*a­u½?_x001F_È­3&lt;«±?Rý¡Éµ?B:ì"¶?¨&gt;5*âÉµ?µÙ]¡§_x0014_µ?J#Ëu.½?Æ²©_x0003_×¸?_x0019__x001C_³Ü¬µ?_x0007_Ð_x0010_ %ä³?4vi&amp;E¸?GCÚ«°?~V´-½?_x0013_-À_x000E_Ç?P_x001D_lð\³?Òµ)«vÔ±?öU_x001C_&amp;_x001F_¯?i1®&amp;´?yZæö{Ì?ÌÝ(ýÇ·?¤zè_x001E_Ô±?:E?"_x0001_³¾?vµ_x001E_A ¼³?^^¬U´?àÇÔ)µ?:±%g_x0001__x0002_Ã?ÏÆ`¹ùì±?/× ß&amp;¿?W8¼­_x001D__x001D_°?Iÿâ¥&amp;µ?Æ4M[À?_x0004_ôýý¡¾?Î6òÀ_x0013_+·?_x000E__x0002_WÐI»?Ü7^h[­±?ÊÊ¥g¾?@¬#)NF²?_Q'0ha´?Ð,ÑÖÄê¶?û_x0012__x000E__x000C_Æ±?ÕÕ©Õ³?(ötÅ,¹¸?vÖ§'T_x0004_³?÷Sm_x001B_²?|[_x000D_ïlJµ?,þeÖ·?`_x0005_ø«Dµ?t#&amp;Vú¹?_x0019__x0017_þÂéï±?UÏÖ_x0013__x0008_¸?ò_x0005_ÿïçlÁ?wb'Óß_x001B_µ?³«¼=º?}l«o³¶?¨$XE±?ÃÛOÞù$´?0YúwgÖ´?_x0001__x0003__x0015_^0©m°³?Ø(_x0014_,w¹·?¨cZ_Vx®?öâ÷»¯½?_µÃÊÏ³?,ù\`_x0001_=º?_x0004_¢_x001D__x000F_}³?_x001E_Rª^¥¡¸?Tú`j[·?_x0004__x0015_Û¯½^¸?4ê_x000F_KS´?#Óy|äx±?Øµ$âÊ°?Fa­_x0008_£pÀ?6â_x001D_&amp;.³?ìÿÜ_x000F__x0014_¶?*,i¼_x001A_º?«ºâM*½?_x001C__x0005_msº&lt;²?ÔôqVyÁ?qW9r_x001A__x0006_²?	!öjg°?+Í/uÁ?o%_x0018_54¼?Ôy_¸?Uó=VÔ´?½	¿¾ÓMµ?í'UòxI³?ª_x000F__x0002_Ê\´?_x001A__x0015_¼ä9ë­?¸/ðÁï´?T_x0006_f_x0002__x0003_Ï½»?S¦ÉÇÀ_°?_x0007_O.Ý0´?é_x0017_|ëÑ»?cæØdÊ¥³?Aý_x001E_$¥²?v×ëûµQ°?k±Âö_³?_x000B_ÇµZ_x0019_!´?_x0019_·â}_x0014_n·?méòÖæ´?ßâZÿ½¾?_x0018_f¶½@S¯?Ç?;êÏ¸?r·¶_x0007_Û·?»u_x000D_(òy¾?_x0001__x001C_þ¾_x0010_h¼?Ôø;"_x001E_[·?.g_x000E_½Ð¶?óa"Jéc³?_x0012_/Ô½·?»d_x0004_9Î_x000B_¶?M®³Úºµ³?áÙÓ_x0007_Ä?d´5;B)·?=õî_x0002_r·?¢ÓÓC$µ?SôªGÞ¾?*h~3ã_x000F_¯?KèMº`}´?_x0018_Rÿ_x0014_Ç_x0005_³?¤Î£Üäµ?_x0002__x0005_3ej©µ?nPY¢¸?÷QtYûX²?Æà_x0008_BX\»?Vå	_x0018_æè¹?»=_x0013_5û´?Òc!³|yµ?1©´t¶?I	^ù®ý´?±hD_x0008__x0014_´À?º%J^ÊH³?6_x0019_ÃØ_x0018_ç·?_x000D_U=þ~_x0007_³?Õ_x0011__x0017_,_x0003__x001E_µ?ÇÝò·1_x0003_»?_x0004_´tY&amp;ð¾?ü§@Øq-³?ÅO_x0001_P¡³?g_uÑÓµ?¿ÃÚ{_x001B_8³?ê6Ëf_x0008_-µ?ý·×­¿´?_x0012_ä=IÔÁ?oÆ1_*µ?ªn_x000E_eº¨´?#^¬)ÄÜ¸?ÎUÐ_¾º?Äwf_x0019_a¼?P_x0014_¾_x0013_#±?îVÚÌåÞ³?½_x000E_¾ÇTº?xã%y_x0004__x0005_®¬³?òKª8i(°?¶GìS8¸?_x0017_VN º?b»äý´?Þ¦A¿_x0014_¶?´4Ýmlê¶?$Òn#n´?_x0013_WÛg²?D_x001B_q_x0019_Á?Üºé¨±?äæ£¶_x0015_¿?UÁ&gt;ÑÀ¾?ÊðÒ0Z´?BMP_x0002_Ö³?NÛþµç¾°?_Q&gt;/ß-³?¥»«ª_x001F_¶?¹}´Xñº³?±ÒÁÙ¶_x0007_¾?N#×a¡µ?Õ_x0003_`2:4±?ET×&lt;°?c.,rñA³?_x0019_Z½¸_x001C_µ?½;æ*tµ?Þc³}"¸?I«_x0001__x001A_ïd·?Á¥ÒI¼?Ñs´_x0006__x0011_1º?'_øråï¼?'²V+´?_x0002__x0003_ß#Ä×·?¾×sp¨Fµ?ùÀ ÀÃ?Á²ã¨À³?¤pÛÇÓ²?¹~8V¸?«r_x0001_i²?Y¾Ì"AÁ? r1È_x001B_´?QWòý¬¶?_x0013_À¾_x001D_ý¹?_x000E_ÓºÊ._x0003_±?£ªL¡`s¶?M_x001B_Ó¹¬³?-i_x001F_Þ­±?þs¡k¼¯²?3_x001D_e³?_x0011_¥U_x0016_?º?²OM()Ì?(Òr_x0004_î¶´?f""Ñµò»?qR¢ÁÀ©Á?YV'/´?ó:_x0003_Ä_x0008_°?ÃßxÚ¯¹?0º1à4²?SÿGËðS¸?S÷N_x0005_ÔÄ¸?vÿÊ;µ?_x0006_¿sßú¸?ÿ¯_x0001_é_x0019_­·?ü@þK_x0001__x0003_¢³?½©½Äµ_x0001_Â?_x0004_kkå¶?ÌUÒXÎ¶?_x0004_T &gt;±?ø_x0012__x000C_;²?	9Çrà¶?JM]zwJ´?£ü{ÛO³?«uÀüð_x0002_µ?Wdï?Z¹?¸4_x000C_ÓÌ·?Ó.êqÏ!±?{Ï¶Åa¿¶?:_x0012_åe°?eÕúÄËàº?cù_x000C_	ÕÜ³?OÅÑ9@Õ°?-\TlÊ°?QaÉ×ã³?WaKm¨ ´?ÿ_x001C_ÜÚ_x000E_¯?öó¾Gj¼?&gt;_x001A_C_x0013_¸·¯?_x0018_CQ	°½?_x0015_îH­q³¹?õ_x0018_ÄÓa¶?î[_x001E_IgÉ?_x0018__x0003__x0008_¼Jî¼?o®q¿§»?O_x0008_ðppµ?Þèoâ¦ó®?_x0003__x0004_øk¾øI³?{FaÔìr´?äùãêuº?_x000D_g´z°?&amp;³_x0014_[_x0014_´?_x0006_nl|±?è«ª@7p±?1_x0002_¯_x0005_½]´?_x0017_¹_x0015_BÀy¶?Ëb§Õ'´?àãa«È_x0001_±?Õ¡½ä¸?_x001C__x000C_ë¿ôò¶?îE9_x0019_Å_x001E_±?Ï"	Ô,M¼?_x000C__x0004__x0005_;­²?&lt;4¸¡e´?_x0005__x001F__x001B_Eþ¸?üÍQ}ÄÇ?À o[@D±?«x!{ç®? _x0006__x0003_¶?¤±?=±ø'±?Ð}ù¤Ø¿?¿_x001F__x001A__x0007_ëÁ?à,_x0017__x0017_¯?_x0001_°ÅzBµ?Yç§g»´?Mm_x0011_Ý®?àÖ"	É¶?âm×ÊtS±?@]¥_x0001__x0002_¾Å·?ìTÚ3l_x000D_·?ê¿ìßJ_x000E_Â?¬Ñxy©ñ¶?_x000F_Ù%a·µ?!ØÏa!W²?Gç¡Ý·?SßÎ_x001E_2´?ÿ¶ß\$ÈÄ?&amp;_x001C_hÌ_x0003_O¯?_x000B_Ç3Î³?zô³_x0014__x0003_	³?1.å@°?^V_x000D_­o_x001D_º?Mµ«`Z¶?M^¹ä_x0001_±?v¸þ&amp;¾m¯?å:vÙö¹?l½×÷ÆW°?Òef©âÁ?_x0001_öÊû?\Á?X3_x001D__x001A_DË±?_x001D_º?³Ï_x0014_À?}5L²?ýé2g~²°?w£_x000B_þqË?w«³F»?u«_x0017_»1^¶?¶àÍñu³?@³n¯?Ù²Éa.R¹?EÉMN_x001E_°?_x0002__x0004_WÝ´`ÑD¿?dýíB´?¨ñf&gt;^²?_x0016_ _x001D_d °?=Àn/$.°?ªi@Å®?=wEú&amp;¶?1jSG+°?9Ötþ×·?CUs&gt;-²?Hè_x0005_E¦°?¶­NË_x0013_±?µ_x0002_»¤²?8aë`_x0001_=²?³'1_x001F_Ú³?.@ñBA¬°?Â_x0016_»NOÆ?«2ó:ÍÂ?dOz0_x0003_³­?Ë3×_x000E_'½?­¼£mJ¶?²eJª_x0011_ãµ?^ç41I¶º?gµÀÁIµ?û4_x000C_hÉµ?¬2;¹?¶_x0017_ÐÜïÆ?òn-û¶?Z7Ó5¬¯?_x000C_]Ew_x001C_Ç?íMç_x001E_Ê²?@§+d_x0002__x0003_Uû³?¶#â`ZÍ°?I®Âïs÷±?&gt;p×ÙM¯?f_x0018_À*Ã?'ª_x0018_ç2Ã?±ËU&gt;Í_x0007_¶? ÈsÅ¦²?´_x0015_ZÙU·°?(éêµøt´?$r%_x000E_tË·?^?ÜòÇ?m"û&amp;ÿÁ¸?_x0007_êÒï¸?wb#,Û/³?lRºVâX¸?¶¡_x000F_2­4°?U	®¼¿?Ö_x000D_ék&amp;±?Ý_x0001_R¨Üc°?½QáÈÜæµ?÷­âeW±?kßÄ=á³?õ_x0018_c®Yu±?¥_x0017_ÅOi³?ÞM_x0011_@½?c_x000C_ØÀ_x0011_³?YýT)Ê´?Ï_x001F_C¡_x001E_°?:µ¾YCº?_x001D__x0007_KEí}´?$Ã_x0012_~SÆ?_x0005__x0008_"ø_x0007_£_x0016_ë¯?þqïyìF·?y×ìoÏM°?å­0&lt;[°?ÔÃ\_x0018_×À?£étVþ³?_x0003_vM@H±?_x000E_FÒ3Ç¶?³³w_x0003_â¾?_x000C_¸â×¶?v_x000B_`Ï4Ã?7_x0002_X6´?ÃGbÐ\º?_x0011_ÜTA³?	hh$­®´?¤¸îf_x0011_Ä?O_x0004_oê6³?|÷_x0016_°ÜÁ½?P·ºÌ¸?ü_x000E_¡ÝwÛ±?_x0016_Òé\±?¨Xôª«º?_x0001_ßrV_x0011_I½?ckN_x0006_´?¯_x0004_.n$´?y²Îì±?Ä_x001F_O¶?_x0010_ðïu´?F3ËÑÓÎ¶?ADôoài±?Þÿñ_x001A_ÚÒÀ?°np_x0001__x0003__x0006_µ?ËI¤û±?_x0010_X_x001E_5_x0005_µ?æðäÅ«·?ý©ÊÙ³?áÿ;ÚÜÀ?Üts_x0003_1À?Ê³mè¿°?_µl^&amp;¾°?5{»@áµ?:@ª_x0002_¹?§ºæ¿²?v1ý¼ïÆ±?@V´³½?Vcâ _x000D_²?r {åÈbµ?¯JòP_x000E_µ?_x0004_Ûßq`°?_x0012__x0012__x0011_Z×íµ?§¬=·§Ò´?©QHÆe{´?¼Pä_x000B_÷±?´VÞúöµ?å²Ù·W·?'§xæ_x0019_´?t·&lt;«_x0004_&lt;¹?»_x0018_Ô¶FH³?Ó\KG³?bbëH^_x001B_·?_x001C_o_x0016_Úm/¹?Â½ßm_x0019_µ?¥©là_x001E_¿?_x0006__x0008_¥ìª¢EÀ?[#ºCQ'Â?Ó®_x0002_ _x000D_D»?_x0016_1EØñoº?¡_x001D_ü"2½?ú&amp;:ÑQï±?¡_x0002_ýWÈµ·?ÉG»G_x000D_³?_x0012_£xo»?ü#Ü»	¹?_x0014__x000F_Hrõµ?_x001A_£Ò2¢ê¾?.$wwP»?_x001B_ôÛrq{±?t_x0005_¶³?ÅJìv=¸?þ34¶?_x001C__x0001_+w±?}_x0017_äOê²?_x000B_ÁæÈHÅ?Ðp=_x0007__x000B_´?DÈc_x0004_¾²?AÜ@ø_x001B_í³?0g_x000B__x001B_Y¯?ÇSi_x000B_!¶?áMÐ:®?Ù_x001C_÷ò_x0018_F³?E¾lIÆ¶?·¾y×_x001A_µ?_x0003_¡¾_x001E_©¾?ªús¸Zì·?ÊAGv_x0002__x0003_G:±?Úë_x001D_Ãª7Á?_x0005_j_x0018_Ó¸?"j ã³?|T,½K·?D(_x000B_µC¯?ö_x0013_*_x0002_Æ¸?¾t_x000F_)Ú¶?Of_x0015_;+À?·J_x000B_T_x001C_±?¼_x0008_WecÎÄ?¨¦ãØb¹´?fTU¯z±?_x0005_`üçÎ=°?ç^;TP_x0017_Ê?Þ¥cÝOÖ¯?*tsx,¸?}Ù	Ð¶¿¹?×SR~_x0008_À?E²ó ª¹?Åu_x001F_IEf³?±Ó_x0002_+@³?_0Ój_x001A_9¸?V_x001C_}_x0001_¾³?¼Y	@O'Á?¡_x0007__x001D_Â§Q³?_x0003__x0013_B&lt;Ü±?gÈç¯½³?ëp_x0011_Ýîµ?Á37sC»?_x000C_§Y_x000B_Â¸?î­¬a§­·?_x0002__x0007__x0013_f­_x0003_±?dIZ¼7´?½X_x000B__x0004_òp½?eÖT_x0007_ð¡¹?o_x000F__x001E_Õº?*Vyñ?_x000F_µ?_²fP,¬Á?y}YpØFº?hk_x0006_._x0007_Ó²?Ãà_x0001__x0004_Y»?y_x0018_}«ñO·?üî½à_x0006_æµ?_x0013_58´%iÌ?|0Î_x0015_ö_x000F_°?¨WÚôWÁ²?³Ó_x000E_Ù «¸?jV_x0004_¬C±?æ¥ìÿW·?Õ}_x0018_g¸A´?}_x0004_½o_x001D_·?­ÿ*Ö_x000E_±?Ø¹«_x0005_²?=_x0016__x0019_³¢´?_x0012_Î_x0003__x0005_ ­?_x0003__x000C_ÿÌ3»?_x000B_îÿdÚµ?m%_x0008_¾¹?ªÖÓ_x001D_ª²?ÍÃÅN¥Eµ?i_§ÿE´?Åñ¶Ä#Ì¸?ü¾»	_x000B_¯¸?ñ?Ò zÙ·?ËÃ&lt;»?&gt;ï_x001B_U~¹?YÀî[¤°?äè¶scÅ?«_x0016__x0004_¡Úh´?DÞìë_x0005_õ¸?¡_x000F_q[¸?Ô_x0004_uÑ³?U_x0008__x0002_èÒ_x0014_Á?lVó¤¸?_x0015_ã_x0007_r*¶?ôfà_x001C_§v¿?	öÅòGå»?F_x0005_±ä_x0006_ª°?CzíçJð´?ç«_x0003_*&amp;Ã?êêQN_x0002_¶?Îpjä§Î±?5Ý8_x0004__x0001_ù²?ìKë_x001C_ìÖ±?Î-¿11²?2 ØJFý´?þ¯\Ñ_x0013_¿?ô?Ï¨b³?_x0006__x000F_]Àn¯?·Ú_x0014_[-_x000E_À?çTÑd«R·?¼®qÏ§Ä? ßë_x000F_¶°?|Ç_x001C_)²N¶?_x0003__x0005_±Dt¥Ê½½?ëßôu_x0018_³?D)-8â²?Zo\®Ùx´?_x000D_Wò(º?Ô«,Y(ïµ?1sÔï/¶?_x001C_%J_x001E_æå¹?Kt6Zïµ?ÄÁuðj¿?ÏÚ_x000C_*!JÄ?¹"gìo½?pÊ`èÌ3¾?@ÒÈ!_x0014_Æ?1üLñâöµ?_x0012__x0006_à$d´?T¿_x0010_m_x000C__x000F_³?hE§_x0014_¯~²?Âzå_x001D_KÒ¶?²o_x0001_Áä¯?¦Py}4ä®?Ä_x0002_ÂF´?÷*z³_x0002_&amp;³?¿äSCªôµ?[ÏÈ_x0004__x0017_Î·?1­¢8õ³?¶¢ñëÚSº?Í(ê ®²?6»µUÁ	µ?6fp46»?ô·¥"nö°?~úE6_x0001__x0002_Ãô¹?ê0¨Å³?JèV3³?¹2m*Vñ¶?$ÙmT¡Í»? #¿.Ã²?Òd@£U°?oÏ_x0019_o²?DkS\Å©´?ìãÝm»_x0015_·?ûÔ?kèÂ?G_x000B_¤Ouß¶?;£Yä»?ÜÂ!_x001F_B8Î?¡'²_x0001_²»? Ã´Ûï¹?j¾°Mr+µ?é;ûÄ?²?ohÁ _x001A_Ä²?åÄã0_x0004_´?»&amp;°J°?zÏ©ýZáµ?$òÏ:Úµ?_x0003_\­Ü-O·?!zë´?.d%ü_x0005_°?×Õ¾_x0015_´?ÆXÌb¶?î*!Þ¸?~Ëê¢¬_x0007_´?fýI9þ¿¯?~rÆL6¾?_x0001__x0003_uU&gt;éìf¶?B_x001E_Æ÷_x0003_V·?J_x000F__x0008_z4»?f!ß&gt;_x0019_´?_x0005_UkµyJ½?Ã4GÐiä¶?L_x001E_Ì8Å1³?³z@Õ_x0016_N½?ÿtöº?ªsÃìb²?â§æXo¶?¡ÍÍó¿¾?Ãs_x0002__x0019_÷ü½?ô/¯¦_u²?9wÛFÝ´?¼øxí£³?av-n_x001E_8°?¤b^.Õ¸?B_x0004_=/»°?²0_x0001_o¬b´?ÈÐsD_x001B_´?ó½ñ»Çá±?Ç_x000C_¥ô²?AMÁ&lt;_x001F_?À?{e1àÁ?©'c_x0006__x000B_¶?á{×g¸±?±OÄ)Î±?Â¦M_x0013_-1²?I_x000D_Óä:°?ýUó¯_x0014__x0004_´?L&amp;ñ_x0007__x0001__x0002_&gt;Á»?¼qÅ_x000E_ ´?_x0007_À|Ð·?5N3qx·?ÃtÒ¡V±?}KDÌlÃ?ôÇ/ÛË_x0017_²?Ç1Ke¿?&lt;´æ_x001B_pè²?ÆP_x0017__x0004_­µ?ZlÂõ_x000F_¸?_x001F_¸_x001D__x0004_KþÅ?®%÷µ_x0010_æ±?¶(ÈÛd_x0003_·?_x0003_¸°ø¾?öpúV \´?j(C­gD´?_x001B_*Ü3_x000D_|±?_x0010__x0019_b¸ØB¸?fÿ	]ú¾­?_x0010__x000E_Y¼°?\ _x0018_*Ø/±?Ø:94r²®?ºmÇz¶Ã?HÂ$Ó¥»?ÛqÓ	bQ´?[²Å[NÏ°?F"_x001E_Ú½?ð _x0015__x0010_+¶´?_x001A_ZD_x0004_!Q±?â\e¦±?H*ùbÎ¬?_x0001__x0004__x001C_Á_x001C__x0006_q_x0002_²?v9ÏÞÂ~¶?ÓïLcA´?OÞ(òæ&gt;±?.´¸S/®?:_x000E__x0002_Õ_x0012_(·?xG§æèÆ?Ü&gt;´ÁË±³?_x001D_Þ/|£¸?vÚ×7_x0008_±?_x0012_ûvï³û¬?½_x0003_éÁ#°?,r§³?×_x0007_.ÆP/³?mâ_x0019_¾`ë´?Ü§Sl_x0005_;Ã?¡_x0008_o3Q_x001E_´?_x000B_K_x0019_ö_x0012_&gt;¶?"R F·?uÌy¸3±?&lt;A§_x0015_^±?7_x0016_®)x²?_x001E_¬µ¸Êß¶?0Ó_x001B_´-Ú·?ñ¬ëxÁ²?9_x0005_9·Â?t-_x0013_ò_x0018_ö±?X_x0006_µ×Vì±?ÐW_x001E_³?_x0003_¢	»§¾?_x001D_KÕº¼?úí_x0002__x0003_&amp;À¶?_x0008_qéú#Ç³?Ha¼_x0006_z¿?1áâX_x000E__x001E_±?|Û¬"uÕ´?bwHz¢×³?ãÖR_x0012_Ïÿ°?Ä_x0006_ýÀÅ°?©]LÕ¢´?PÚß¾ó®Æ? _x0013_è¾?_x0010_gÁõN°?\_x001C_õuE´?Mz{^_x000D_º?®_x0001_Sò%vº?tá._x0018_°?_x001D_CÆM$8Ç?ë&lt;ÚéìÎ´?tZ_x0010_F%â³?Î(úSZ{¿?eÅPZ3Á?§ô'_x0014_¡iÀ?èI_x001B_ÍÃj°?å u§._x0018_·?~þ3¨Ì·Ä?"%_x001E_|Ý\°?JÌA²?ÍyªôJ·?&gt;2ÀSkj²?®_x001A_Òº$×­?k)¬¿S¶?ÈL?_x0007__x001B_Â·?_x0001__x0006_k¿«Í=·?_x0012_ìRÍ6M´?2öj_x0001_¼ï²?sU ¾W`¶?_x001E__x0002_­_x0001__x000E_±?_x000E_×O½²a·?Ø©_x0017_¬]µ?÷êô_x0001_\¸·?äj_x0002_{%_x001A_±?®ùî5]x¯?Ò,À´%7®?¿«_x0017_üÝ½¹?Á2$F¼¿?qk¶aXÂ?`,_x0008_Ú_x0011__x000F_µ?ölVªQ¿?v9é8Ê°?ëÎ´?_x001A_Aÿúæi¸?¶2_x0004__x0005_º?øê¶k µ?ÿÖy`?Ê·?p.$n*£À?j_x0005_v_x0014_h³?&gt;_x0005_ÿIë_x000C_¹?N(«Qm_x001F_Â?'È·_x001C_=_x0001_´?gm;ð_x0003_µ?ÚÌ_x000D_ÕS²?÷_x0018_)®?íJ_x0018_#±)°?;ê#T_x0001__x0004_þ7´?6ðèß¿Â?cg¡_;,±?äøgr89»?@À_x0005_=­?Éþ8jH®?×ùÂ_x000F_º¸?­Ï_x0003_=÷]¿?FBP!Ó°?Ö²¾ÿ¸?ÿ_x000D_©_x001C_c¶?s;/Ü;_x0007_±?]Åº_x000E_Ä¿µ?\è_x0010_m±?N¶À3©¯?^Ü¯quU¼?kC¡ß·?%&amp;VnW8¿?p__x000B__x0006_ÃO²?ñýê°?ü]µ_x0011_"¯?V_x0016_¯Â?Ow53ÅW²?¿ü[î8µ?p&gt;ª_x0002_Õº?q#^m¨Ê?îóê/»l²?ÜzzE]_¹?¾_x0002_ä&amp;_x000E_¹?c_x0003__x001F_$_x0001_³µ?d½½S5Ä¶?a]¿_x0004_¹_x0008_´?_x0001__x0002_¤'öÍ_x001F__x001A_¾?§â_uÀØ¼?0½F¢WXÀ?'MEÏ²?.À: º?_x001E_Ù+_x0014_LÁ?:[×_x0018_-³?Wr_x0016_7b¸?ea3k_x0019_w¹?°_x0012_ÌæK°?_x0008_U&amp;Æjq®?³ÉÖ05Æ?:|=e&amp;´½?ÃXw_x000E_¯¸?&lt;Sõz¡Â?i¾X&gt;²?4²t¬©EÍ?æ'gx3á³?-·-±³?hÕ`ÿÞ1À?pßßÏ®?_x0006_9áÏ_¢¿?ï_x000F__x000D_¯.C¸?q_óé»Ç³?QÁ«ß¿?0xÓ,®²?«Æ²ú¶?Å·¿7I½µ?@_x0014_ú~w8´?ìèÃ._x0005_°?­¦êvS À?&lt;|cn_x0002__x0006_nw±?1Hÿ±ð³?f	Ë]Ë°?4_x001B_æ_x0011_Í¯?Ä¹m_x0001__x0006_ê¼?O	§¦@¼±?;ì2Åa²?¼wi'¯:¸?ÕNâ_x0019_Qµ?BÛ1Ã°«Æ?H_x0012_¼!û§¶?j_x0003_V"ý¿?cåre³(Æ?Ø·î_x0018__x0007_³?ÉqlqgJ±?´¼Çf¼?¬_x000C_?}"À?ïÅ×ª&amp;Õµ?zø$_x0014_Ã³? 2ÍoúÚ°?¶û_x001A_é|_x000B_À?_x0011_ãÖÔ÷¶?_x000C__x0004_ýH_x001E__x0008_´?übýo_x0014_·?Ç¤Þ0J³?iÛ°_x0005_Â?PÿFqÝ_x001F_Ã?H_x0017_L(Â?«¿oa'»?LàÖÀñ¼?W´µñ_x000B_·?DÐ_x0002_+®?_x0001__x0003__x001D__x001B_éÞ&gt;Ò°?ãGmÍ_x0005_^´?¤4ãa Å?_x000B_(_x001E_¥1ÔÀ?twÿ$äH­?M~@T|³?ÌË&lt;±_x000B_ßµ?-ÑéÁ=º?ÙxW&gt;0¸?_x0019_¦¶h_x0016__x0018_¶?,Â(Ýë°?uº@_x0018_ÎÂ?úvuß_x0006_Âµ?	Cô_x0005_¹?ÒÒ4É)'³?2_x0003_Cc)_x0010_²?_x000F_ä¹©ÆÑ²?ZàH·\³?_x0002_´Äèµ~Ä?²Ù¹,_x000C_Ù·?Jáò_x0004_Á?û.{É¤·?úól«j¯?¬úÇ¯ý_x0004_´?hÎ«Ç&lt;_x000E_³?Lö_x000C_k]£²?É_x0010_	bÓ_x000F_³?2=í2¬À?_x0019_-³_x0019_E÷²?º~vº,¯?(l_x000B_þm·Á?Ê2Ù_x0001__x0002_Ë_x001C_´?Gùô_x0005_rÀ?Æ_x0019_K&amp;lÜ¶??a(e_x0018_´?àj#`:½?0&gt;\ÒÀµ?moÅ¯Û0´?1¨E¿ë_x001D_¶?(õ0_x0011_hÀ?4Õ_x001F__x0019_ô´³?yz_x0006_ÔR_x001A_·?ÛM¥_x001C_g»?JÇÕC´?_x0003_òóf²?æ_x001C_]Q@A³?AC_x000D_HD4´?áUS÷ÕNÃ?ÛDuèx¸?¹â"uµ?¢ü_x0018_?_x0014_§¸?Óëü£6Ä?:çßX~B´?r¥_x000F_N+µ?_x0019_­ªàæM·?Ö^þ_x0011_Ùâ²?Ã_ØøËµ?ßp_x0014_4µ?øø÷_x0013_Ç²?¶·´ç³?¯_x0007_ÄbPø±?WFY¾Ä³?y_x0010_|MÌµ?_x0002__x0003_z_x0008_:¿Á?d¹©	è°?ð0§_x001B_Læ±?ÛqmÅÃñ±?[52þ´8±?C.lé_´?ªð79ßY¶?å1&gt;_x000C__x0008_Í¹?E7wbOcµ?Ì¢b4_x0016_±?etý|yð²?Â&lt;_x0001__oÿ°?¶ÝDÑK¶?½[xµ?*_x001F_Uþ#¾?Hîé¿°S³?ÏõÅú&amp;4º?o´ÿ_x0014__x001D_´?åàQcbëÂ?àç»éß÷·?LÊ_x0013_µHÆ?3Û!_Ë²?Y©Oß/ß³?_x0006_^·wà°?Æ&gt;_x000B_D°?êw0Éû¹µ?O5¯&gt;%"º?þpìàù±?#*±:_x0018_(¶?÷_x0019_Vªö¸?É# Ñ1'¹?÷+·º_x0003__x0004_v\´?Ï_x0012_P_x001D_³?_x0003_N¡f7Ã¼?_x0010_TCÏ·®?HÔN(_x000D_°?2¾1_x001C_êåÈ?Ô½&gt;ÛÀ?_x0001_{qºzFµ?_x000B_å_x0014_èäµ?j((ÿ_x0018_{³?Ô_x001C_¶_x0010_~t°?¼pÇ£N_x0010_±?]¨U40á»?_x0011_«D¤Jj¾?ß¶õ¸_x0002_±?Ù%Q³´?WpÛ1¢ç¶?_x0016_	Ò	4´?XV:ï_x001E_³?´÷°_x0011_û¯?Ö_x0003_Îº(·?ê·_x0002_c³?N_x0005_ûÏ×V´? £_x000B_áôàÃ?_x001B__x0001_&amp;{ù[½?+_x001F_|_õKÈ?q_x0017_E§¨³?[ÁÊaÄÏ´?[M¢hmÂ?e ÊØh´?'Ãè_x000E__x0004_0´?ÈVøÞ3þ¿?	_x000C__x000F__x000E_sÒ¿?_x000C_?_x0005_ënµ?ô_x001C_o"¼?_x000C_'2Ì lµ?_x0007__x0012_aýHÈµ?):ôÎ·»?Ü_x0003_Å©oÑÀ?&lt;Ä6åã¸?_x0006_1gø%¼?C¥Ê_x0004_Ëzµ?2mM_x001C_¢¸?B&gt;ÿôÈ¯?º_x0016_ë_x0002_8Ý²?8ô«Ìh·?j3+þà°?ü·ì&gt;¸?ò_x000F__x0016__x0001_*¯?Ú¹ñQ_x0015_ð°?hJ_x000B_ÕÕI¹?)S_x0003_AA_x0003_´?4K/n´?_x0008_ÞXUïÇ?g¢ÿ7,²?ªâc®?_x001E_ùX(´?­g%´±Z¸?ß.KtË´?ý_x0001_ù1AÏ¶?FA³F«Ìµ?bÐÙ¥Þ´?4aë_x001D_É³?§_x0002__x0007_«b±?)rÈx_x0012_´?ÚÜrÉÀ®?ÍèOuý»?/:*ãõ³?°±&amp;Ç·?_x001E_Ni_x0007_swº?2@oe_x0010_G­?&gt;Ó%_x001D_ïÊ´? :s`¦»?´×àÞF¼°?ùïOô_x0001_¶?*½ñ½´?__x0002_Mí_x0006_µ?2ÛJ~kÈ¸?KÒ_x001C__x0007_×*È?_x0012_Y¨¶8´?,Øþ*­W¹?4_x000C_KV!±?_x0004_æ©_x000C_È¿¶?fÂV+y°?]?_x0006_M_x0003_d¸?ÓÔRG{N²?+é*0³´?ç_x000B_BUÅ_x0008_´?_x001A_ZÈ_óá¾?ÓP_x0005_Ùÿó³?áç¨à®µ?éÈ ¸¶?ëÝáÞÒ³?¦·ÎÜ_x000D_»?T_x0019_8-*Á°?_x0003__x0005_ówt¿Ù°?nQ_x0004_+¢³?" å¡u¹?N¡_x0007__x0002_±?³U\'vµ?è£¼Á-¿?B%5¡_x0018_1µ?¯|û§-²?x¨M¢Å?`lG=õ¸¶?ßû4_x0002__x0018_À?	@ý-ª²?P[îr_x0014_^³?Ø8ºe%´?¾üU:ê$Å?_x001A__x001A_YJ¿=¯?0¨)Tx±?ð=dùï_x001E_À?-ú_x0011_RìÂ?Iþ-2Êª³?]C_x000D_-Ç°?Ã_x000E_&amp;kµ?_x0016_¡³r®ãµ?PÍç_x0015_	_x0003_®?_x0001__x0004_æñ_x0005_º?¯OÅØ_x0017_±?l_x0007__x001A_çOÌ²?¦Å4_x001E_@|´?Íi_x0004_3VÁ?|¡)Ü{2°?dKûü(²?o¨Êö_x0004__x0005_ò³?_x0007_§³_x001A_·?¼HT_x0006_â²?vF²Óñ´?¢ñÜÿ_x0007_§Á?í6ý_x001C_ÄÀ?¼rÔ_x0007_ô¹?Þ_x0001_ïÐo¥¹?Ø_x0016_ÏC#9³?:8¨=vv±?l=_x0015_×/Á?aýü éÀ¶?_x000E_o_x0002_þÃ¯?')Ø;	´?Ù:ã_x0010_?%´?\5GyÌ¶?5_x000E_J0g´?lh¡°?¬²=²?58+ì1G°??!Ñð´?½·áÓö+°?JÛÇ?µ?¢ç_x0011_±ì­?oI_x0014__x0003_Î±?Å_x0013__x001D__x001E_dø¼?)3àA¸?âª4÷¢¯?j¶`óJn¸?,_x0014_Od_x000E_$±?F_x0008_©+îH·?å_x001A_x~øºÄ?_x0001__x0004__x000D_äC^áÃ?»ù_x000F_0Úù±?Æs¥O@_x0017_·?_x0006_âe_x000F_Î¹?²çb¨8*´?q]¶ø_x0016_¶½?*.ÆÞûE¶?I_.YÉ¸?Ø`þ§¤»?ÌÊ'B.°?_x0002_ðvÄ_x0006_¯?Ô_x0011_;IT6´?èÚ_x0015_oÊµ?_x0011__x0013_aû²_x0005_µ?_x000C__x0003_Þ!_x0013_ü»?$¶Á]_x0010_µ?Þ±Ë[§¯?_x0006_vº]ý¶?H²V¹&lt;5¶?·¨Îí0.±?çI³åÃ?YOÁÊ%µ?|#'#ÆôÉ?×ø&amp;xZÀ?_x0001_(°B²?Ao\'¼²?¤_x0015_×ó_x000E__x0003_Ä?¯§hV·?6EÎ2jÈ?¥Ç·ËeÎ?M§mÞu±?³¸N_x0002__x0003_Vy´?õ}Ï_x001B_QÀ? P_x001A_·º?_x0008__x0007_êWµ?¡·_x0001__x001E_ÆÅ·?¼Ùþ¬±?kÎÞ#ÚÆ?_x0018_±_x0019_±?Òb[£¶?«_x001B_H_x000C_ü´?/ã6½³³?ß¬Zµ?ËÀW-}s·?æxÙ÷ýA·?_x001A__x001B_i=Z¾?hµÊ_ûÁ?£_x0003_è_x0010_¸ÿÂ?j0_x001A_9¿?õ²`ØNl°?®ú;NÍ²?â^+Únÿ½?	Óy$Ë³?CôR*_x0012_b²?h"+_"?¸?¯b7-DÓ±?w_x0015_U_x001D_6³·?L}*f0î´?¿¿ì_x0001_£°?¾_x001F_þÁ_x0006_Ý¶?³¥¿b_x0017_ µ?Rf-¾Ñµ?z6:7²?_x0001__x0002__x0004_ãÆ\µü´?UkÛÕ_x0010_»?9º¿¶Ï°?íí_x001B_º?_x0010_7g¹?\&lt;UÉ.³?N^VT"ôÀ?_x000B__x0002_lm_x001D_A±?ÔúZb&lt;µ?à1´?ãáæ9Ä?ú_x0007_ègfÃ?­ë¦hªÞ¼?HY_x0001_K*¶?¾è  ¥°?_x000E_G¸_x0017_´?÷§÷b_x0016_ä´?ÿU&gt;ÊQ0°?]m¸ùV¶??c³µ³?\_x000F_2 _x0006_¡­?_x0008_CÀ_x001B_Ï»?_x0004_S_x0018_8-Ö±?ü¿Òö¤s²?_x0008_ÝCØo´?À)¬´½à¯?«N_x001C__x0002_£Ç?yæd £´?§Ý_x0006_¶±¹Â?û_x0010_â;o»?GSÛ²?O±Ë_x0002__x0003_·_x000B_µ?Z!bÉ¯?HT!²´´?ámvH¥z´?ß	jº¹°?_x0003_ÇK_x0016_è½?=Ï¿»·?Td_x000C_bmº?ÔºÓi§â¶?_x000E__x001D_KoA_x0013_³?+ü»bVØ·?nA¾çÿîÁ?ç_x0013_|_x0019_.·?QY¤_x001E_ã·?Ú¯úvS°?\ªæ,³?YCn(sY»?­BTw³:·?HiÈ{`´?ãûÏóãµ?Ýè.ýc²´?­_x001D_ú\1´?¹_x0010_2Å*°?_x001B__x001A__x000D_­º³?¹_x0001_^Ë¸?vÖó÷\_x001D_È?èß_x0002_À?ößv_x0006_®?Ú5Nó_·?ÀËNöª[¶?_x0010_K_x001F_Dº?à_x001A_Ne8Gµ?_x0001__x0002_ÍP¡¥P]°?Â_x0017_ÇT¿À?À¢_½£²?_x0008_ôÍÜéE¹?.c1Þ`°?í±è®Oµ?5Ô´Ã¤´?)Má_x000E__x001A_åµ?¹#¬ÄY´?+%¶ÒÍ·?|_x0018_ÆñyîÈ?Va?ÛÝ_x001C_±?%çk_x0005_(ÿµ?ÉV48ÍÜ´?Égôã­r´?qÉ_x0013_Ã£2±?3Iñ1á¹?%?_x0018__x0017_@¸?_x0010__x0011_ù~°?qü{À~µ?ø;7_x0018_LÌ½?°­¹_x0003__x0001_÷²?îh_x000D_§Fb²?6¯bÈÌæÄ?åXmçË±?øl³_x0001_³p´?_x0011_ 841½¸?/\¸.Â»?óoÖi_x000C_º·?Fd_x0017_Ì?TjÈÿ5þÀ?¾³#_x0001__x0004_ÊR¾?U¶h:®°?	­#_x0003__x0006_y±?{Þ,ò±?e1Õ_x0013_ï_x0001_´?kþÅûji¶?è_x000D_óØE´?Fåå;¼?UdÅ²?}Bä68î¾?â&lt;_x0001_º01¿?±Q_x001D_Õi"°?Ø_x0003_vb³?-_x0002_}_x000B_pù·?µÙ-Pj°?J_x0013__x001A_O®É±?·¿ÙJÜ_x0018_º?KÄ'-ô´?8·_x001B_Ý_x0013_²?¤N×Q&amp;¿?¡´:±\°?·¤ÜÀpWÀ?b_x0004_æª³_x0019_Å?RZaì»?P¦Ïþêó­?ÉÛÁ%P ¶?ï2]§áß²?nº_x0016__x001F_½?TáPR_x000B_¾?Ø¤¬W´_x001E_´?_x000C_&amp;#Î°k°?¾ZK"¼?_x0001__x0003_àev$µ ¹?¾Ä_x0019_ò¶?~á_x001E_ìÁ?àNõ_x0011_µ?6_x001F__x001A_w'_x000E_µ?tAéÿ¸¯?M_x0001_ÇYþÉ°?ñ@kÐ_x0003__x0004_¶?ÓèÁzî¸?µÂ_x0008_Ó¾?_x0001__x000D__x0002_v#£»?³¸ë_x001E_y¹?»øb´ðÀ?]ååF_x000F_âÁ?4_x0012_ÈVù¶?æ_x0015_ßã_x0016_·?_x001D_¢©Z5ê¶?Z@Ór»½´?9îÇ+ÙÙ¹? ~ZÒfÿ¼?+-_x000F__x0002_³?¾mÂ_x0014_I²?2Ì@îÎ¼?_x000D_µLR3õ·?¢èâ`_x0001_²?XÔÚ4íX°?32S¯£_x0012_±?X"¦zÓo°?d¬\7{»?ëMx°?HÐ.é*É½?(B*_x0001__x0002_2´¹?/3Ú·µ?µ_x001E_èÀör²?ÍËà1´?©¥[8Á?k_x0007_¦Å°?1_x0002_¼S±±?$_x0018_iR_x000B_èº?å_x000C_J±¾ý²?çjò*_x0011_Æ?g·]ìòµ?\£Å~ë²?_x0018_=øÈ¤_x000B_²?^®ßÀ¾?xiù_x0017__x001A_F²?_x000F_;~_x001D_o¸?Û9ªêPì¸?Ð-iÒ¼?êt~=¶?}^§b"c´?YD\9iÓ´?v_x0013_z¦_x0007_µ?Ô:/ÍÃØ³?ÂûUáxf±?_x0015_Rî1^°?Îc\hêOµ?f_x0010_d_x0011_ìB´?~&gt;O_x0001_!Ö´?OáKyÒ2¶?ú=PpÑ=´?JÐ*édh­?±û_x0018__x001F_Ø¹?_x0004__x0006_¢UÔ¯?Y.K.?±?ã_x0013_ÝY¹?_x0010_ë_x0002_&amp;P³?U¹Ñl@²?î*ÞÆVfÃ?ð!»Úª_x0005_¶?ÙÏ½_x0011_¿?Ô{_x0013_K­_x000F_»?^Ù¾ê´?¦ÌÓr¥]±?Üe_x000F_ä_x000B__x0003_Å?°=Ên½?Ír¯#ô·?ÔÜGÖ_x001B_\µ?al$(µ?2Mu8±?'àIã´? RW9PS²?8ý_x0011__x001B_Ù°?JÆÃ_x0004_Xá¸?_x0006__x001C_oÀ_x000F_Ä?.dÌÃ?ßG_x0015_W_x000D_µ?S»ØÄ_x0001_³?¬ñ¥é_x0011_U¹?®_x001C_±æµ?"ê¥_x0002_¸?È2_x000F_½ìU´?_x0015_¹±?Ý]®5Í¾Â?3)É_x0001__x0003_âµ±?õ.ÜzNl²?½_x0012_ÒØû²?Ù_x001A_Ô;Ä?_x000E_.Y(:²?(_x0002_WÖÿ´µ?wy­R_x0012_Æ½?_x0016_vD-3¶?_x0002_ÅÒá=°´?_x000E_¦W½ó_x000C_¯?ÍÈ5wTÃ?3fd_x001A__x001B_1Å?©Ý;ÄÓº?¢ÇvßÎ¸?»ò¢Pµ?4%Xp?_x000B_±?8Í_x0016_æ²?é&amp;½Ë&lt;Â´?_x000C_Î~_x0017_l|·?3ÑW_x000D_^V´?ñs.7¶¿?_x0005_äÁÑÉ¶?9_x0001_{o·?_x0015_»±TX_x000B_²?Y$_x001B_7³µ?STà±á_x001E_°?¹@_x0015_Ç±¸?¥@_x0004_ì|·?å_x0006_&gt;Y±?ÛmY6ý4Å?÷ì¯B4í»?üI¯±?_x0001__x0005_¹Hy_x000F_TTÁ?d¸_x0012_¯¼¿?pû9"³¸?,Þµ_x000D_m°?ÿS	0-mÀ?²m«±?_x000C_ÖSéi³?Ànó_x0016__x001B_º? ë-x_x0004_^½?¨=#éè§Á?7p!õéÃ?5ó? _x0005_e¸?!_x0004_	/¿º?ü5²?t?:&amp;ß ³?,º_x001A_×a²º?_x0003_')Ï.±?Æ!þ¹¥öÄ?wWTM_x0001_µ?_x0004__x0012_*)½?_x0016_Ñø_x0004_à²?"Â:òMß²?ºâ/Ã5Y¼?L&amp;ä_x001D_-_x000B_³?`¢_x0011_÷48µ?´_x000D_&amp;Ä.³?NâE¹_x000B_í¹?Å¸Q_x0002_2ª³?û~|ÙÊsµ?Z)_x0001_ÈQA¯?½[ÌÑ³·?ét!º_x0001__x0002_I7µ?3_x0008_¼?YV_x000B_]U,´?ï_x0002__x0011__x0007_º»?_x0012_újdØ2¸?¾¼ô­_x0018_2½?V_x0008_&amp;üo´?DyÃ1Ö'µ?#_x000F_qÝ_x0016_¶?ÐÒ_x0004__ñ²?o$6£Lµ?­ÝÚð´?_x0003_ÊF-Z°?*?2ÁàQ±?G.-µ?&lt;)`1³·?$Å_x0007_öe´?Â)#Q_x000E_2®?õ_x0018_eº°?_x0013__x0015_0Ê_x0003_¹?_x0010_É'¼?½½2")ö·?c[ÈìÊ$°?ª_x0011_ñ°ý­?þ&amp;EU_x0013_º?_x001C_H»Bý¸µ?ùü±3Ça³?3¹à_x000F__x001D_³?¾TI(°?=ÖCs«µ»?{Ø¨_x001F_2¢¹?ÖÎyaª+´?_x0002__x0003_@_x000B_Ò[©³?&lt;déTN±?OÆ_x0002_®~½¶?Üæ_x0013_D_x0011_¦½?üIRXÈ?`óò3´¯?_x000C_Ö#[³?3,´p¸e°?ò_x0005_^Áaï¯?ýrÛ_x0016__x0014__x000E_°?Îddãl²?ï¦ÐÏê_x0001_´?µCÿ´_x0004_¬²?hÂ¡ds³?FÉ8Ìm?°?Vïy¯î¸?W½e_x001C_F¸?ïÛt`WÖ²?GJ¶y¯?v_x0015_òXÈ±?r-_x0007_Ç*¯?âçHu¹?Ê«ÒÜÔÞÀ?Öð[2ñ®?@n_x0017_C±?æìÀAe²?c?§O_x0002_Lµ?(VCDJÆ¸?_x0003_7|¼ö®?á{´r_x001C_´?&lt;ÁBz/¹?ÐT¼E_x0003__x0004_øÃÄ?,5Úê®?ó_x000E_ Á_è¶?rÖg¥µ?N]À_x0005_'À?_x001B_lØñ9V°?^¤}ÊÔ=³?sî¨·_¼?~¢nÐµ?_x0016_¯Ó¼U_x0018_±?/_x0001_Q5²Æ´?%_x0018_lÞJr¶?ò_x001C_æaÚÄ½?_x0015__x0008_Ú_x001B_Òý³?3_x0017_Í_x001F_î¹?=|ÃZÁ?sÇ_x0007_Ò´»?¶ÒÄ@É»?2ËLáÊ?Hé_x000F_*_x000B_.±?M7}±b!»?Ñá÷ëº? Ù_x001B_ñú²?~2ü­§±?^I`%_¤²?kwz_x0018_þ¾?_x0016__x0017_ª®"¯?Ài_x0014_[Åwµ?ÔÈ0Âß_x001A_³?7@P%Y_x0001_¿?_x0002_ÒÌ_x0002_ê¼?X²ø£_x0003_¼?_x0001__x0003_X¶j«Òv»?þd¶pj»³?c_x0018_eÊ´?9ð &gt;L¿?Dwö7µ?¾]ÜïU¯?mHË=F³?Iå~_x0016_Æ±?VDN_x0002_aIÉ?¾`_x001E_,"¼?_x001A_¸_x001A_³ì³?8á(Ã{-´?ªQ	ª¯?äþ_x001D_ï_x001A_X¸?Äwõò_x001E_²?Õ_x0008_*X3³?{A-Ýöß´?@w¬Øº?Þ_x0001_=Îg¼?Y'qà{°?D]oXyÂ? QdE_x0010__x0010_Å?©_x001C__x001E_1CÙµ?&lt;â|_x0010_¿&amp;º?ÝDrhÄÁ?Tö¢!&gt;´?Ê_x001D_ï=ìÀ´?«ß_x0014_»Bµ?·ôêg_x001E_´?H_àÝÀ}°?ÏøøkÍ?&gt;"9Ø_x0001__x0004_"Ð±?_x0013__x0005_ª2»ù°?&lt;,07_x0014_³?)ý¥Z'²?.Óÿ_x001B_&lt;_¯?(j_x0007_#ÝR®?_x0013_ZzT[pÂ?ú¨Õø³?åW{\ëp°?_x0004_ï_x001F_±?«ÄK_x000C_²?]¤_x0002__x0012_;°?·@|'­_x0002_¶?F_x0005_kä¼·?ôs_x000F__x0018_µ3¼?çb³°?Ú¤Õ_x000D_ÿáÀ?_x0018_Ô¹Tñ»?jr_x000E_Üù³?ªz43Ìc±?îÈ/^tÏÄ?9o_x000C_Ô4Ä?ó	b_x000B_´?bªÃ_X¸?¶F_x000D_ÔÃ¾?Ü&lt;ñ·#À?_x000D_÷ò_x0018_T½±?èÊï·?è¸3_x0003_V²?·Fµ1Ø_x0016_Â?_x0007_%ã¨EC¼?NÂ(l¼m´?_x0003__x0005_a!FßâÂ?î©_x0014_	ûÌ?_x0014_Kî0ý0¸?Îx_x0002_X`Á?ø_x000D_Uö³?è¢Gâ_x0017_±?*I+@¶?ÃJ_x001B_±±?MXÌ_x0004_{´?#x«_x0014_ÿ¸?A_x0004_«.ü¸?×À~&lt;¶?¿èfÇ'¸?hMW±Qr¹?1fH_x001B_[|½?ÅCZÿÈÁ?R_x001D_1(pù»?\_Û_x0004_ð»?æ Eoö¶?Ço¿(øµ?S²~_x0001_Ë´?_x0001_wÂ¯ë*¸?ñ"_x000E_é^¤¶?ar6b/±?â	d·Óµ²?d=Û=µ?ù³(¬áÈµ?_x0005_X_2S_x001E_²?_x0003_µ_x0010_±?«ú?_x0010_ö´?VâBn`¶?|³cæ_x0002_	£_x0015_²?Ï_x0012_;]×³?ö	·Íx¶Å?Êñbà=_x0005_¸?©ÿçöî»?Ö7_x0001_´?_x0007_if_x0018_ã_x0014_²?Q³êjçµ?õ_x0003_ie_x000E_Á?þä®gq²?ö_x0019_£æ]Ü³?O5V_x0010_Ám²?öÕ_x0005_Ðû_x001E_·?@_x001C__x001D_é_x0013_ç¶?Àó#þ@Ò³?\´óxyÊ¶?ÎTÙí$´²?_x000D_Á{_x0004__x0013_vÈ?X.oò_I¸?Iä¾Tz0Ä?"_x001E_áf_x0008_²?_x0006_9Í_x0005__x000D_²?²_x0013_Ð5G_x0004_·?_x001B_ì_x0010__x000B_nù±?ºSïT_x0017_À?Â»ÞZ±?ÌÉ,ý%±?LGÕ­±?_x0011_¸Õ¤_x0011_´?Oi¾Â®±?ÏD;Ý/x¶?¬h¡-¶?_x0001__x0002_â_x001B_É	_x0019_µ?3_x0001_Â_x0017_ìáµ?´/_x0007_¶õvµ?½hÖò_x001D_Á?_x0006_Ö¥¿¯?BÍÙZï±?ª:ñ8Ð¹?{ 3}Ã±?ÐÚÑ1¯?ï_x001D_}_x0016_c_x0013_´?%J&amp;+6üº?¡ß_x0001_²_x000F_'Ç?l0Ï_x0004_0°?]Ñzö°±?Àñw_x0001_ã°?û´a_x0016__x000C_Â?§Ònÿ´?fû@¸Ê'¹?Âà+_x0017_²¯?d+Ô©2_x000F_Á?;âX£8»?_x000C_ì¯HéN¼?|M¬ú	´?öT_x0012__x0017_±?²ë2&lt;4¾?_x0017__x0014_Ï~¡·?_x0004_9pu±_±?ùY5J±?C£G_x0007_²?ð;ââ_x0013_±?f_x0006_	é_x0006_Ô¬?4¦Ì_x0002__x0004__x0016__x0006_È?!S6_x0014_LÁ?_x0002_á2À}³?\_x0001_¬qÝ²?_x0015_æ÷;_x0011_i³?µã³_x0010__x0018_·º?âÖÁ_x001C_Ð»?[b\à¥¶?³³3Õèh³?Á_x0012_©f¶rÁ?/B|0\h·?#×÷ZÏµ¸?/FÁ.gÁ?º_x001A_ÝkÏ¹?xTZa?Ï³?º~µ_x0004_T±?*_x0004__x0016_l¾³?(bPl¿º?ÀÎìN¾,¯?7_x0008__x001F_Loåµ?Q_x001D_&gt;3¸¢±?g"ß²á:½?Õå.î¬°?=þÃQ¥JÀ? g|mw_x001D_®?_x001B__x0017__x000C_´_x001E_³?q#,ËöÅ?å_}=×Ä?.%9%»?=zìÎ_x0003_µ?X/2Óõ®?ëÜæD®?_x0001__x0002_ãXåD«_x000C_³?ºdÙ-¸?ô2h_x0015_ñV±?Ü^NòD´?Ñ_x0017_Ãä_x0017_°?[_x000F_PO_O±?üÓü'®?õ¨_x0017_ýt¹?j?Aoáþ­?T¶(÷¸?ûó,_x0005_±??.É:_x001A_²?_x0008_sQKzÈ?ßr_x0017_·Hq°?9,_x001F_§÷Ò±?@ó!qòÁ?¡~#C}²?e(È]Cþ·?)T_x0019_Ø²³?äyëì_x0018_ï¬?;´ó¦!º?SgÉ_x000C_Ð¶?º}k=aÁ?ãïõ»»?ðéÇ_x0010_µ?B·2_x0018_OÔ²?6¬_x0002_~µ_x001F_Ç?lÞ1È?ÄÂ_x000E_D+»À?VôÌK»?(LÆ°?AékÎ_x0003__x0004_)Øµ?iuG_x000E_*`²?_x0014_&amp;Íø5t´?x©!.Á?_x001A_ÿÔ'pÀ?Mê½·Rµ°?S)|Óì¶?_x0002__x001E__x0008_¸Å?#OÛt¶?,$¼¥otµ?ç¼zóÏ±?_x0018_·É§_x0016_²?\U_x0012_áñlÉ?øþ9ïÑÄ±?ç_x001A_8Jm´?}2jeè±?ºÞ4zÂ¹?´Â½õgY¸?lRb$Ð´¶?-VeM-=¼?h¾|ý!_x0002_µ?°{^_x0001_×¼?$T_x0008_¿õ´?ö¯=J¶?(¾}_x0006__x0017_¶?C#Y_Ç ´?ÇðHûP¡À?Àÿ«¤J¢±?öûL­P_x001C_¸?&amp;;_x0002_Î_x0018_·?À&lt;ºõ|·²?|WL_x000D_&amp;D·?_x0001__x0002_#£áúáLÁ?þá_x0019_ýf¸?l4höëµ¯?YÙÔ»Ï¸¾?_x0007__x0001_Ï6´?4ddÝ2¯?9e_x0010_ÐMÊ´?jÕÝ*@Á?Q¸Np¦±?=¯_x001A_ïü°?cq_x0013_y¬?ªþî}â¬?µ1+_x001B_Á?ym²dýÏ°?uu\¡µ?svg_x001E_jÁ?üR"úµ?_x000E_ZÚÅµ?$!ì_x000B_µ?ÆÍ9r_x000F_ °?I¢{Pj³?Ri_x000F_°¯?æºúTy¼?_x0017_²%«b²?pË§®?NlTZÉ_x0015_»?ü_x001A__x0013_,L¾?_x000B_8NÊ#ë·?J_x0016_&amp;·_x0016_É?oiJÌ£_x000F_´?Ã+)¤±?¹._x0002__x0005_{À?CEà©_x0004_·?K&amp;cÅeq¹?_x0008_sVñ­Â?_x000B_Ðùè¼³?ýÐhÌ.º?$ÕÌdj´?ßrþ_x0012_»´?iÄÄ&amp;b¬±?£_x0010__x0005_í«±¸?V_x001C_¡¬W²?_x001A_ÏsPC®?`¬._x000F_å±?Ó½þ;xí³?¸¯dÀ¤eÆ?¾$Ù_x000F__x001B_ ¬?Å¨T4_x000C_½?Sí[Zu6±?ÿ¼xÅ8«°? K_x0001_9Å?$0{!Ñ³?U&gt;Ï©Ã?Zà"g+5²?d{&gt;Û_x000E_bµ?túw5p_x0018_¯? _x0006_6-D»²?Ê·«»ÄÙ¶?¼T?Lü³·?³n"~_x0011_]µ?ÀÎ_x0003_¾_eÀ?Ê¡¸ZY(²?_x0014_®i½_x0017_d¼?_x0004__x0006_Q«­R_x0001_²?ÔJ_x001E_²°?XáýàÃ_x001D_´?¤Ç!_x0008_²?Ç_x0006_Æ_x0016_£·?U=,ô_x001F_³?Ox_x000B_v×¹?7eVm¶?½Q¬òÿ³?÷_x0003_îöt{µ?:+¿Ö_x0007_ú¯?_x001C_¢sìÁ_x0005_½?è_x0001__x0003_@¿?çôñJ_x0002_àÀ?À÷ÍAg~±??×Eþ(¸?B2¿73_x0002_³?w¡)_x001F_à]²?\!æÄ¸?&amp;À¸ÙÇ´?åO4¾0Ìº??0"ò³?f_x000F_ªÙQÀ?ÏoM³ Ã?)}_x000C_õ_x001D_¹?ìw¥Õ}]¯?Ã¯ù¤_x0017_³?_x000C_¸§¦þ±?6±YJ_x0006_¯?ddèb0ø²?oá:úX´?áXm_x0002__x0004_®#»?ÔB0QÖ±?&gt;$Ø_x000E__x0006_µ?_x0005_Tàí_x000D_ã±?!ÿ)_x001E_ÂI±?Ý¿_x0003_M?»?_x001F_i_x0014_£7Â?_x0003_ðýÄÌÉ°?i C³ðÍ´? ÌÑ_x0001_X ´?ÀÚÝ©Þ:¯?øÂcÄ8MÀ?Á³©»?_Á¤o»Ã?ÉaÕ-#¾?Ïüä_x0008_¢º?ß ó&amp;Ü¸?~Ââø¼±?£_x001D_?Øt¶?qÎÕ&gt;Ô³?sÒ_x0002_S­x¹?|5~$ü®?ËK_x000F_'Â¸?_x0011_üà¨­Æ²?ö1`Á@·?~zF_x0002_i¶?:6Y·?Â[ïíÂÀ?Â_x0005_]°Zì¶?2þ§_¶?ÄyÓqÇ?/L_x001A__x0003_.DÂ?_x0003__x0004_y\í°?}&lt;Dx¦_x000B_¹?e_x0001__x0015_®.»?x¨_x0001_¥¤`³?K_x000F_Ölä´?^ïã;½³?õ¾rÞüM²?¼´ÊÕÜß¯?_x001A__x0015__x001F_T_°?Q_x000B_)XVòÆ?_x0019_&lt;T'bPÂ?Üç2ó_x0003_³?d~4ä\²?æÊ0­§p¯?M_x0012_Eø;Â°?Ü´_x000E_Ø6³?û6F_x000B_!Â?²-3hP±µ?_x0002_ðM_x000F_ñ®´?Ú;(z±?Oé_x0010__x0001_v ¾?ÄF_x000E_Ä°´?ðÒ ÎiÑ½?éÃÝÏú¼?µ©QñjÀ?Ê©mw)c±?¹í}Ø³?WD««_x0017_¶?È¼ßZÄ±?¦áÛÛO{¸? ç6¦®o³?Ê6Ï_x0001__x0003_ÞÄ¿?á_x001D_CJü±?È2¡½`&lt;´?aÅ¿|°?ØêÈ!U´?Ú_x0002_*_x0001_G$®?9VH²nº½?_x0019_n¥(gM±?À _x001B__x0005_âµ?A_x0007_ÿr_x001F_°?_x000E_*Å53±?Hò}°¯±? [¥ß_x000C_Ä´?±_x0002_£×	³?^_x0013_Gm[ª°?Û»þ_x0016_q¸´?.óÈ¤º?_x001E_£¥¿À?vZEòµ?³:¸_x0015_¦³?¿Ú_x0003_ò´½?ã1m½_x000F__x0011_¶?¹Ó_x0017_Û_x0002__x000D_´?ø31¸U±´?Êlà;&lt;¤µ?j/Õ¼Ö²?_x0014_::_x000E_g´?G$_x0006_`±?ÒOWæÎ³?ºÿ_x000E_/_x001B_Q²?¢ìTüPjº?ñd¼ææå¶?_x0005__x0007_p~ç_x0003__x0011_®?¦¤v_x0005_[¸?3_x0018_È%_x001C_¶?dý_x001D__x000E__x0001_X»?eÇGæbÎµ?:w¤4·êÇ?ÂËÐ×W_x0003_¯?Å»þ0×½?ê]ZóÄ?cÛ¼_x001A_»?3Bï,³?á{« _x001A_¶?¥¶_x000E_1x§²?~º,¦_x0006_¯?2_x0006__x0013_·f«´?zÙÍ4ú°?²½÷_x0011_µ?,5¤÷_x0004_Â?üA­ÇäÁ?Z_x0016_®Ñ_x0005_ø¹?×(Ðé&amp;µ?`á]ªU±?_x000B_\[Ç{³?_x0017_Æñ8Á°?üÀ_x000F_Í²?Tqí[³?_x0002__x0007_^ã_x001C_p¹?`_x0018_Ô¿_x000F_¸?_x0018__x0015_ýçd&gt;®?ç8ä_x001C_¨Zµ?§_x000F__x000B_VØR±?ÒÃü_x0001__x0002_ÃJ¸?_x0013_v^ç¹¾?_x000C__x000B_V¥_x000B_«À?_x0011_ip+Ù_x001E_¸?õgqPì¼?G_x0001_W»_x000C__x0019_»?;_x0008_&amp;;ÖN´?Éb_x0001__x0010_æ½?P 4Ï$w¸?_x0015_O§®_x001F_Ö·?øü·Ü3Å?¤d³Ó±Ïµ?¢_x0016_b·¿?ZìÖºÖ²?KA@_x000E_ü÷Â?Yîö_x0001_¬²?®¶´"¯P·? LìÆKÀ?È-¾Ä?«0ÑLETµ?¼zØQKÌ?@ØQPô¾?I_x0008_È_x0002_·F°?gæ5¤&gt;ëÄ?XzúÍ_x000C_m¸?ëñsôñ_x001E_¼?òµïÍÓ´?ôþúL«¹?_x0002_t0!î[°?\ÂÖ._x0006_Ã?_x000D_6üP³?õ	(e"³?_x0001__x0003_ÒÚczª¸?GªÓäÂ·°?Àð_x0008_/¯?ÈïXÌcd²?_x0005_}óB¶µ?à/P_x001A_½?dÃ­`Ë?¥40lô,µ?xÊ_x001F__x0002_°?q­¤ðËpÃ?(²Áô_x0006_¨¯?krü³Þ¶?z¾_x0016_~W °?^v×P³è°?üÕùëY²?5_x000C_Âå_x0001_»?l\ì]éåÀ?_x001C_ÞG9Áô°?ÞÔC¨Ù.±?T_x001E_³ÜæÚ³?_x000B_	_x0007_l²?àyÝs¼?§»U&gt;ß²?Ó½n ÙÌ´?ùãfQq·?_x0014_º6ìhÆ?_x0016_.ê6øP²?Éà;bØ¸?ÌÂX}³?ô,íO¼gº?¶_x000E_¤±Ã?ÎÖ^_x0001__x0002_c?¶?Dð»nº?ýl_x0006_4Ù¶?À%_x000B_*º?îª6ü8ä¹?+ÙÝÑç¨²?3Î_x001C_ZÁÃ¸?Uô{·?¸fÔªÏÈ?=Ye_x001B_G³?¾ë|SWZ°?åi¾Â|»?åj_x0014_Ñ©W½?_x0008_\Û7$·?RºÈÅ¿²?5]]õ8½?|!¬S5­¸?f±ÄÊ¯´? n]to¼?kbÆ_x0015_ïÂ³?n1±§õ_x0002_º?T=«8}¡²?_x0001_g1_x0015_}µ?$@×_x0003_Ì°?Në_x0008_GÁ_x001F_³?£_x0016_½°ôü³?ô_x0019_ü+6{Ë?Q¹ªú[½?.¾_x0003_Àº3¶?àlY_x0006_zÁ? aRÿ2µ?OL]¼)M³?</t>
  </si>
  <si>
    <t>2647b8b58c1cb17c2888240fbd3ae93c_x0001__x0004__x0008_?$k²?øïØ_x0013_%µ?u¹¸lg´?0Ã¸ù±ûº?|ÍI¾òè®?;!D(pïµ?å.C|OÁ?C_x0011_¸Kc´?Þíª_x0006_°?x=ê_x0002_]A®?_x0007_la&amp;_x0008_Ã??¶æ _x000E_½?sF_x0019_Ù_x0001_5µ?&gt;ñØ&amp;_x0014_[±?¡FwµÙ\µ?J¸_x000F_¨Û÷´?Æ13Á_x0003_t¸?5ôQ_x0018_A&lt;±?b|²Ná¸?ðE_x001A_|1°?w¥¬"_x001D_ã¹?_x000E_ù4t4·?ótô×|r±?-ó	BßÅµ?½_x001D_Çpº?ã~ii@À¼?¡£e¸t´?Ú_x001D_;QYµ?ÚNÑr_x001C_Õ±?_x0012__x0010__x0004_¯m»?_ÿu]_x0014_¹°?Ê«s_x0003__x0004__x0005_05¸?t´Ì¤/?´?pàmâ¤{¯?YT·qÖ¹?9Xf÷7±?zÓ°yÞº±?´óûÍ1²¶?Ïmí_x0003_óÁ±?_x000C_Õ_x000C__x0013_¶?%Õ_x0003_.²±?Ç{_x0017_n(µ?¥'®_x0002_*²µ?µÒâ_x0019_|_x0011_Á?~r¦gõ¹?`_x0001_V!®?Ý_x001C_`òGr³?8¹ºD1 ±?´&amp;ê&gt;ü´Â?W_x0010_3,Ë_x001B_Æ?0r¹(ö¿?b£_x0013_`Ýº?âä\"q´´?¿Ôù_x0019_OÎ¶?.¹þ$3µ?ö»f0Hµ?_x0001_-¨U_x0003_º?Ýß`è)³?ÞVÒÅê´?óñÃ¢ß³?ØÙ#@6¤¹?Ë`È~©·?,Ç_x0007_^Ö_x001D_´?_x0001__x0003_ãù_x0010__x0001_Ô¶?s½ø»²?Ýb¥t' ²?%1k_ôeÂ?ï_x000C_]	OP¹?Äç5â_x0017_·?¼ó@	_x0010_¦²?À]R&gt;_x0014_·?eCoæË?_x0001_µn_x000F_COº?Çæ-Ý°?iÃþÃ? &gt;ê¹?_x0004__x001F_cÕu´?hV_x000C__x0010_ÆÏ·?Ùn5ÍCn¾?_x0011_vÒ£_»?_x0002_Ñð_x0018_y­?_x000D_ÍÑ_x0011_Ö°?PoDë_x0016_)±?í_x000B_k/ö¶?©Á©wn3°?YÄ_x0003_¿?´KX¢{´?_x0019_gj}&lt;Ü²?MëÉî)²?t_x0003_:W¸?é_x0005_$_x0012__x0003__x000B_²?_x0015_ÿvP´?fÞÅ	kø¶?]ËÑ&gt;k·?Û_x001D_¶_x0001__x0002_Â_x0004_¸?K.ª¿?EïJÿ(¸?ïw¥/	#³?^PFr&lt;²?_x0016_ñ)H_x0007_´?)_x001D_Ñ²?Ó«æ$­X²?_x0019_µ_x0003_ü*¹?de9k®±?P6yP´?[|&gt;B¼·?_x0017_2Ù»¦Â?²o;ÿSÆ¬?_x0013_¾~hw¶?^pÙâá±?_x0004_¸ÈãÆ_x0013_°?		()³?©r_x0015_\_x0003_ó±?_x001E_f_x0010_j±?­¹nòQµ?æ_x0007_²?ßÌÄ¹Í3·?Ú_x0019_Þ_¹³?Np¤ vÁ?ÏÐh_x0013_d±?öéê_x0013__x0011_6´?Ì6ô_x0005_°?Ë)í®¾?c_x0006_Ê÷»°?«_x0010_åS·?¦p._x0008_Â´?_x0002__x0003_@Fõü·?}·RÛ&gt;x´?ó¸^$Êº?_x000E__x001F_5_x0012_f­½?3ý½s_x0010_;·?$è_x0004_¹³_x000C_µ?_x0011__x001B_â_x0011_åé´?am9Áþü±?¾aØþ°? (¢pçQ°?F,7_x000F_ÔØ²?gòHå¸±?HÑù©nr°?¤Ýsæ)·?9Ê_x0014_Ú%º?\1öñ´?ªÃ±¨¶?d80üßµ?*,¢çÀ?£·~_x0001_´?â_x0019_Ä¸±?&lt;ý_x000D_µe©²?)ú_x001E_sºV°?ì_x0010_q`~ð¹?=E'Ö©Â?ðTôèÔl±?_x0017__x001A_Väâ»?â_x001F_blÔ!³?m,_x001D_ÅE_x000F_¶?ûÅ Rj§¶?_x001F_6àXMü¹?wMè!_x0001__x0004__x000F_¾?ûÄCÅL±?_x001E_Õ9c¼?:çNläÑ½?Æ¶_x0016_CRÏ¹?&amp;à_x0002_lêüÀ?Hì_R!º?\ÿ½Îqµ?HHÚZÉ?æ·fÖ¿³?4Ç¸?°C_x000D_ÕÕ³?N_x0004_Kþ&amp;®?¶O¯Ç±µ?ÎJ­)[¼?_x0002__x0010_ý°?º._x000B_û³´?#0g¬Â_x001B_½?_@,_x001C_²?àÆÅØ±?,àvþùÁ?_x0005_Þ_x001D_BY±?_x001B__x0018_®Ð_x0008_´µ?ëûr_x0003_­º±?ÕVÜhÌ|²?L.ïb·?è_x0006_Sè²?¹®ÑiHÀ³?½O½&amp;Û®°?]lý¶³?{x­¦·1µ?GÆ¯¼°?_x0001__x0002_ò&amp;Dg À?7Ü+-_x0008_³?*¨x_x0011_$¿?C_x001F_zEÅá¹?â*i­_x0011_·?ÜZP[_x000E_i¯?ºìJp¹?_x0002__x0001_CæfÍ¶?)¶ïÍOùÀ?!Èy¬$µ?)[WÊvÍ´?Á_x0007_oª*¨±?Ù_x0015_YË³?jûÆÊÞ_x0002_Æ?Óz½?8_x0003_çÑ	ÉÃ?Jª_x0004_ïà®?bÐÛ{Uv¹?­·sAl/º?_x0010_ëFz¢®?°­cº?/ê#£¬_²?_x0017_;ër³?3,êIü°?¤{|^BT½?×v_x0015_r±?úîªõ_x000F_¸?¡LgÅÖð±?5):Ëº?×~_x001F_òø&gt;Æ?T$['Ä³?¹»qÏ_x0005__x0006_C°?Ûoè,_i·?0PW_x0013__x0007_µ?6¦õÖ·?¿¾¨··?×Ä_x0010_öÅ_x0006_¼?7OÆR7 Ä?_x0014__x0012_f½N°?`_x0016_	u_x000D_k±?'Ìîb¶?*$_x000B__x0002_«_x0008_Å?½~_x0013_õ°?¯ä ¶³?{*70´?íëz_x0016__5½?Âu_x000E__x0001_A°?¿?Ê{&amp;³²?^êèÁå²?_x000E__x0001_Äsõ_x0005_Ç?{ì_x000B__x0005_ª¸?_x0016_ ÓÎ7Þ¶?½h_x0014_%=±?¤BûCã³?_x0008_è_x0002__x0006__x0003_¸?ÍÊ¦ó´?7_x001D__x0004_As´?RAâH)B°?^÷¼_x000B_µP¼?AÓg	j®?gæÃ_x0019_)´?X¿à_x000F_ZWº?_x001F_ðóy£½?_x0001__x0004__x0003__x0010_4î±?_x0014_±«±zã±?}r_x001C_Èæ¹?®Ê_x001F_g¤{¶?zí¯?»Á?K_x0001_¥ÖÔä¼?àñò_Uæ´?ýÁÈë7_x001F_²?riÖ_x001D_þs°?XýçØMü¶?¼ïÇ«¶¢²?ð_x0016_Þz¯?(ß µ«µ?e_x0002_Öpa³?_x0012_¥?_x000B_ø´?,ÃrO_x001A_´?÷»Nþ[·?jLús_x000E_²?Û.ro·?÷ë·Òú_x0014_¹?|âú&gt;¸®?Ì4_x001D__x0013_ñCÃ?)"_x000C_!K ¹?_x000D_i	_x0013_³?Æß^(®(¯?iT_x001A_·'Ë?iÇ*¥¶?èç_x000F_eÜ°?Ñ£9ÙKµÀ?:g´$Æ?_x0002__x001B_£sø9Ã?®wd_x0001__x0003__x000C_ÿ±?¨Ù´»?_x0004_Ö¦ª²?©Í_x000B_'ÊH´?í1_x0014_èXÿ¹?úã.ÏV­?¯_x000E_Zè_x0013_i²?}Ë_x0005_d²?Ú_x0013_ÁmÌ_x000B_¿?_x000F_ÔÞwBÁ?ÊÜNub·?_x0018_1 Õ_x001B_´?fó×AñÂ?åVT_x0017_±?Á|µ_ë³?têäpE±°?Ô¡.5|Þ³?ú=__x0006_uâµ?SY¥eÄ°?¢Ed_x000F_|_x0015_®?ØJö	û%»?5¬r_x0017__x0002_r²?ÏøúC¼?_x001B_*6ø_x0002_´?%D	_x001A_ëÀ?¥_x001A_Ñ½f_³? ³(¨`¾?tzjïÃ¹?¯·G®%±?(j_x0011_ÝÂ?_x0015__x001A__x0015_ÔèÂ?_x0003_áu3´?_x0002__x0004_GtM³N±?Õ¢¼·³?IÏ²²?Âµ§ïN±?À@_x0003_Ð1¸?Ö×ÑN6³?Sýh:º?_x001C_¡JS\¹?@;BÄ³?©84åð·?9#útÂ¶?-£õ8@AÅ?xÎ³ÏÉ²?sËõiÞ»?+ýk-øb¿?_x001A_|u¼	_x0012_¯?Å$Ë7¿?I°ù_x0007_Dú³?«æð²M4¸?­$N_x0001_ã¶?i[ÆRô:Á?­¿_x0001_õê±?á7ºqÃµ?,ýZ§´?²oèÐ_x001B_1¼?¤_x001E_püþM¼?+zùè¸?_x001A_ë_x001F_s,ã¯?c¸_x001A_»i³?£Ä&amp;)O´? _x0017_å®W}³?_x000E_ëÉ?_x0002__x0004__x000F_º?jæÌ_x0019_Òµ?È´O_x001A_]Õ¶?ìÛÈÓ±?¦­_x001A_ã_x0007_ð®?í|_x0001_y²?mËâz²Ñ±?_x0019_..nTç´?÷|d,­Á?¢z)_x0004_³²?_x0003_$ïÝé°?Õw¬YË_x0002_µ?%_x000D_¾¹Èe·?Ï$¸À?_x0006___x000C_Íbã´?z«R`4ß±?Ë¶_x001C_öý¶?D[v»ú_x0001_²?_x0010__x0013_©bCàÂ?@¡±_x001D_2¼?§ÂweU½?¹_x000B_ÊH _x001E_»?:;_x001B_Ý­?·»J;wÄ?×bT¥±?Ú«Ì=5a¹?ÚuX',xº?X&amp;_x0006_ÅG²?Â_x001E_§o_x0001_¼?;jÐbgéµ?_x001E_Äð¦%¶?PCud	¼®?_x0002__x0004_c@_`Äæ´?óùzU$³?&lt;Ò¸QÁ?_x0018_·_x0008__x0003_à$²?ÃÚN0t´?}Í	­_x0016__x0004_³?ðgO_x0006_	_x001D_¹?K¦ßÏæ¹?E¼Çú«±?_x000B_û¿¤~_x0018_·?3_x001C__x0001__x0013_ãé°?ÊS£Üöù¶?TÃ©ô	µ?Î¨þ¸ª¿?¿¸rÐüÀ?ÍY:_x0010__x001C_|³?á@zç$³?Ë_7Å_x0001_2²?à§3æxÌ¼?IO§Sm'³?_x001F_ß_x0015_.®{²?µÎ_x0003_,¶?:dÎ8°?Qdl_x0014__x0012_oÈ?	_x0001_÷5¹?qúAõ_x0011_D¸?¯^3 ¡µ?|I_x0001_Õü³?×î@~gÒ±?}°ÝS_x0014_X´?_x001A__x0017_&lt;­ÊÝ´?Åút_x0018__x0002__x0004_öª±?¯OÓ§&gt;~³?Ñß)H)µ?²_x0003_)ûp5·?Ð¡çX¿³?9_x001A_[×ßß·?¡T·;²?ÜåÊ3V|º?_x001C_m_x0008_hÐpµ?¹_x0004_ÑèP¯?ý½aU³+½?Äåä*Ú±?tÛôp$¯?¸HÃh¡Å¸?_x0008__x0001_hø­[±?Lv1_x0014_êi´?W_x0006_PB_x0012__x0005_·?aT³#²?q¢é_x001B_T´?ï$XAK»?xãÓ_x0007_6µ?8Õ}a­ï®?Ä_x0011_ ß¯À?X_x0016_à9»E°?Æ)àWH$´?~à£_x0016_Û³?¿¬ð×³µ?µ^_x0008_È0[²?zu4_x0006_(ï°?æÀ¾Ý´â·?rwz¿_x000D_¯?Rh_x0014__x000F__x0017_ù²?_x0001__x0002_z·6Áº?VN!_x001D_Ò§¶?ÜE³?5_x001C_EW°?èê|J_x001E_·?â+ e_x0016_W³?{ÍÃäÌµ´?OÀW¿¼?f-ûÛtµ? ]@µL÷°?_x001B_Iæzx»?_x0015_N_x001E__x0013_Û±?æ_x000E_Yµ?_x0010_;æàn,²?|²Þ6í°?_x0011_ÔÃÊ_x0007_·?`eª'v³?_x0014__x0004_Iµcµ?®³æN¹?R!![°?_x0012_f¼_x0004_D_x0002_½?^_x000E_ _x0017_È¡­?úNå}Q·?ãQÅ_x0004_ßs±?ð$ß§°?9)]VÛ»?¨],Rÿ¥¸?|Íâä¹?M©.LGx¾?·&amp;òzÉ°?$Ró 5²?è]è_x0001__x0006_Jî³?Êíú_x001B_"7¶?FFä½Ò¶?'&lt;e^°?Ùvµ¶ ±?_x0001_aûùøµ?@âN_x0007_À?q¡68³?EÕW©Þ±?7½ÜØ·?A_x000C_¯M%¶?GÊñ_x001C__x0004_¸?¢²»¼Ù¸»?Ï_x0018_õäCêµ?_x0017__x0016_0ùþ:É?¹î Ïf{²?_x0003_ÔpN_x000D_/½?O{_x0010_ß~²?v_x0003_HÔ·?@Zá0_x0016_#°?ªÍ_x001C_^¬®?Rè \/EÅ?ÍP_x0002_ß"æ°?_x0002_MÍ_x000E_1ð²?_x001F_sé0üÈ?­6Ba³è¶?Ñ{áµ?_x0005_«_x001D__x000E_§W¼?Î3!í{î°?_x001E_ú§_x0017__v¾?nHr_x001C_©®?2	àð_x0014_â´?_x0002__x0004_FÂ6õJü³?^o7qös±?:á_x000C_Xº?¯ëé&gt;³?(ËH§Xµ?$_x0014_	B@±?q_x001D_mnàÁ?¹FÄ_x0019__x000C_»?iD&amp;Vf·?_x0003_p¦²?_x000D_ø~FSë¸?.JO_x0004_øC²?zÔÅ´?5ãÕ_x0004_Éù½?j£PÙ_x0019_X°?qR»_x0011__x000F_º?Û_x001C_æ%è­?_x001E_«:cÿ¶?3íN_x0011_/¶?_x001F__x0005_ãg_x000D_SÁ?å6xS(k´?Ø_x0012__x001C_Cý:µ?._x001D_#ú²?uÐ_x0003_ÀHº?Np¨(L½?7Ò¡ªX¿?"ù_x0018__x0001_¸?¹TÐ«sàµ?_x0001_Å=eÊÂ?ãì3Þùü·?Ôl3Õ$±·?ãÈ_x0013__x0001__x0003__x0010_âÄ?Ø¨\È³?]_x0007_~ó?fµ?fy¡»l_x0005_´?óJ_x000F_§Ä¹?Kä_x0002_+Ù"¶?ì©&amp;QpÕ±?åÓÁ¼?6Æw)¼»?M_x001B_0Í_x0003_´?Ú-ßä_x0012_ê¿?2±µ"H¿?iæ_x0006_íj¶?_x000C_¾^âÈ_x0012_¹?cmoú_x0012_É?¦ý­ËL_x000D_²?_x0014_®_x0008_å®?§kbîh·¹?Ã_x001A_^®´?§0½9U_x0012_²?¨­_x000D__x001A_4_x0010_°?«cïGã}²?BD¯}à°»?"9_x001E_d4®³?ä²ÊÁÙ¯?fùâ_x0003_+jº?p«_x001D_t¢q±?¿u?L_x001B_8´?jeö_x0002_­å¯?ËHC¦_x001F_·?q³ìH2±?¡_x0010_HÚp»·?_x0003__x0004_¢´jHz!»?Q _x0016_¿_x0011_R»?àxÛ_x0014_I_x0005_Ì?î_x000C_&gt;[]±?§_x000E_ ¬·?0T64²?äùvÓ±q³?_x0010_Â ´c»?èY_x0011_|C³?¤(ü&gt;·¶?ã÷Äï¯u´?_x000E_§ê´Ìº­?­±¯s_x0018_`´?t_x0002_PÍ¡µ?3"%B_x0004_²?óÆ¬³%°?k_x0008_SDÈÂ?S)_x0010__x000B_¹þ³?þ}æqG¶?È_x0016__x001A_Â®?Eû_x001A_n´?k³v_x001F_Ê»?ù_x0001_Ìªµ?´_x0001_UÄ³?OÏ ß×´?Ô|'àH¯?_x0003_ËêÝ_x0017_Õ¯?UWgc{I±?_x0002_ß£à"¿?_x000F_û¹²OhÄ?(6_x0007_M#ñÂ?pQi¬_x0001__x0003_wÍ·?q9ÛD(C³?_x0002_tÅÁ²? _x001A_Çêù?¼?kv3L³?ü8I%#¼µ?ë§P_x0007_O¯¸?;ùÍÊ¦¸?:­õ!9²?ä¬Ã~Gµ?;Ø¹_x0003_º±?ºQ U\¡¯?Î¤¥_x0007_Â?[ekÿ«_x001F_³?_x001B__x0011_ ±_x001B_¼?.=¢½H°?[_x000C_@RÖµ?O»»°_x0006_»?/dÓÅE±?âhMìúô±?_x0011_\£³_x0014_û°?|¿e]è5½?{_x0012_Ûg_x0004_²?½¤¼­³?=E_x0002_6~î»?Âi_x001D_ÉfL·?ÄÀÆÓ°?;U_x0005_èüÅ»?Q:ØB\±?Ú_x001F_0_x0018_ú'¾?_x000E_0iT±?×{Ð­&lt;³?_x0001__x0002_Õ_x001B_5}æ³?'_x000D_¶o"5»?7ïL&amp;´?_x0006_MÑÕ\Óµ?_x001F_ÉÔÀì_x000C_¾?Üw_x0008_]Å­?Ü[ÅÛÙ®?Ì_x0012_ì°?{h{R		µ?_x001C_Åw_x0011_ù·? °ì:ì´?q`iÈ­_x001A_¿?Æzd¤-©®?½D^_x000F_±?_x0012_¼!_x0017_o\±?_x0003_6}Å9_x0011_½?=Ö&lt; ·ìÁ?ÕBl»`²?_x0004__x0014_± -±?-ä¹ûÈ_x0006_¶?¯á_x0014__x000B__x001D_x¿?~}Ö­|ç±?Â+Xk­À?Öw]Y8Å?®Ôà7¯?×ùä(x4³?Ömª_x0002_Ö_x001A_°?'_x0005_Põêµ?Ð$_x001E_Ï¤Ã?"+c_x000F_/³?ä_x0011_ÄXqî¹?prom_x0003__x0004_ß_x0004_¸?_x000B_çdtZÖ±?ÇÁ£Sá&amp;±?lçK×¶?d®Û&gt;&gt;wµ??5ê¿?úÄ§ú_x0016_Ë¶?&amp;_x0018_³÷%c­? Q¢_x0004_®³´?}8£ô;Ö¸?å¼NÉ_x000C__x0016_Í?Z_x001D_-ZÙÞ²?Yê$ªX°?ºáÐ_x0001_^¥º?_x0008_L\ÏÜÅ?_x0016_Õ_x0011__x0018_ïn³?_x001C_º¿æwÍ¸?)c`oÉ{´?æ_x0016_t´Ã?Å_x0004_Ð~½?^ãl_x0013_&amp;µ?)ü_x000D_R'Â²?RÝY1ø_x0008_°?wÜ\©¬Þ°?_x0015_"ÑQ§¹?&lt;yÅ_x0016__x0007_±?_x000D_E6¼?5_x000B__x001D_~¿"³?¤N_x0010_a_x0002_Ë?_x001A_L.×¬¾?\!fM~±?ñ_x0019_¿PG±?_x0002__x0005_Á¯_x001F_;ó²?Z_x0003_8®_x0001_¢Â?{#ÅÄ_x0010_)À?à"00_x0001_®?&lt;×ØèF+µ?QÌúò&amp;´?0²_x000F_Oô®?&lt;ÎÉéËð°?à_x0018_Ý^À·?,_x0018_æWÁ?_x0013_Þ·_x0004_w·?.\ÿ)öZµ?GuBAÅd´?­}L·_x0016_±?¾Ê²Ã_x000B_b±?1NÙúÔO¶?óâv{_x0007_Ç°?_x0011_Ng´p¸?çå¼avI²?«ÐB_x0008_´?±e4ÈÅå°?Íf_x0013_~6¶?4J_x001B_Y9¯?_x0016_ÌÃ»_x0013_ø®?×8_x0005_ù¡²?a½ÉÆ³zµ?0^þ®??´à²¦±?kòO	äº?¾ïcÚbÏ³?±ç_x0001_5¢À?¸_x0013_¦_x0003__x0005_ÇO­?S~(w³?èaòh¢Î¹?CG½'_x0003_Ô±?ÑLé¤ÍÞ·? _x000F_ÑãFÁ?Bñ©:Dù´?åçÈëv¼?_x001E_;ý_x0002_7¯?+Ìõù®±?ì_x001E_ðD³?R/]_x0017_Õ_x0012_´?ÛAuC³í¸?¤wùW_x0001_±?_x0004_CKj¸?_x0015_¢_x0019__x001B_l`³?ð#_x0006_s&gt;M³?¶÷ÿìä[¸?`oÄÑ­?ÆõpLâH´?úÇ\Þ0±?®_x0018_[._x0001_õ´?T_x0004_9ÛF¶?äï©ô:±?âuí_x0003_¶?_W#_x001C_\Ñ´?Mc¹¼ù·?vö_x0019_J¯?¯[ûÂ¿?&amp;­¡L&amp;Ó¶?k*ýö²?g\±7_x0019_¸?_x0005__x0007_:G¨^_x0004_³?_x0002_8_x0018_)-Rµ?ªgù_x0002_±?áÕed_x0012_ú¸?dózfú*¿?w_x0005_ýSOh¹?_x0016_¥¼ÙB²?-¸M¥{±?JÛÐ±g±?7_x0012__x0007__x000B_³?`þ_x0012_Bû¡¼?xóïDé¬?h³^´°?ÝýPÅQº?_5üðc5±?[¶±_x0007_À?Ý&amp;H	_x000E_³?_x0010_Ù_x0018_CÄ¼?|W±ï¯?ÿ¡&lt;ÿÙÅ?øc&gt;ãø_x0006_Á?ÎõPÝ5²?ú_x0008_üè»?²Þ¢IS.¯?\ý_x0018__x0012_!¸?ö9!NÌ­?Ïß%YÎò°?Ã_x0001_Ú£*óº?_x0003__x0005_]z©±?óß¿'[¶?ç´uÎ²³?*©ìð_x0002__x0003__x0007_Ò²?_If;K·?JÅ_x0016_Üê³?_1´*8#²?ë£eÎ_x0001__x0011_°?û!á¡_x0008__x0004_º?_x001E_O_x0003_ÓW²?þÚåÍwý®?&lt;êCk_x0004_w½?@íRÖ&amp;­?_x0008_ëüÓÆ¹¯?C6Åö«×µ?]¬_x000F_Ë´?)#Js]ï¶?³Ä³_x0011_4î°?SÅø;mµ?óQ_x0004_ø¹·?ìÑ£·#¿¹?Fª_x0019_Á°´®?_x0018__x000F_Ør9ç°?_x0001_ÙÁ´?vô©_x001F_£úÀ?&gt;®'ö±?&gt;ìÄ_x0014_¿»?19æ¾h¨´?_x0016_ïëMÀ?_x0006_MbL_Â?xÞ_x000D_òNÊ®?»º~Ï÷_x000F_´?£`Zc4,´?Ïðø¾Ã³?`«ÍckØ­?_x0001__x0002_øãw%çd±?æ×_x000E_:q·?Oct_x000F_ëuÇ?éûÉÆvl±?âb$°rÅ±?`$©_x000F_¿?Ì/ö Ø²?lRáaµ?_x0011_á_x0017_PéÜµ?,°	£_x0002_²?ó_ËÇr[º?öñhú¿?_x001F_Ä¯`/µ?ô_x001E_~'Wj¹?b]Ûª~±¶?ubî÷~·?[Ñ6QÛ_x0003_·?ÛºøZrt²?,ãÊQ;Z¸?ìR_x001F__x0010_,³?µm_x0015_.¾?Ñ¬_x0007_éç¹µ?9_x001F_®_x000B_­ß°?lÎ'!"$°?ýs_x0005_)ËB°?d·Èãä°?5_x0007_q·Ñº?_x001E_±Öì°?ý°%Á'i¶?)¢¸}¶9±?$M_x0001_"À¸?Ë-B_x0002__x0007__x001E_0¼?åÜI÷9À?Æ3_x0017__x000B_Z¯?_x0014_ÀHãñS»?NI_x0018_åZ_x0001_¶?_x0004_2HÎº?8å^Ò0º?ªKÕf`·?ÎRbÌ°_x0016_µ? Û_x0006_YZóµ?"£|z_x0017_¼?d½ð£@°?_x0004__x0005__x0011_åQ¯?«.L·Á1¾?$_x000E_KÜ_x000D_µ?B²pÏø´?ÊÓWÝò´?Ý´_x001C_R_x001B_ª½?üÑ7Ð2úÂ?6Ëå&gt;sý³?}ãú9_x0003__x000B_Ä?¤±ßnq³³?uehý_x0006__x0007_°?.OD_x0002_³?ÏHÆÙärµ?3{H&gt;_x0015_å¸?_x0018_À_x001B_N¶?Þ«#ÇÉr¸?_x0002_Æ6÷Ç_x0007_µ?Ì¯_x000B_O¶±?&gt;/á(³?Ò\AQ_x0015_½?_x0001__x0002_Ù[ð×±?íæ©_x000C_d5º?r_x0016__x001F_r0_x0015_·?_x0010_Çî_x0007_"_x0019_¶?ýûÍ±?_x0016_ÿ_x0015_Õ%¯?ÿ=Í_x001A_ä)´?ó£_x0001_¤\A¾?oCÖÕD/²?°Kº_x001A_o²?Wø_x0014_3órÂ?_x0017_®-¡ác·?Úå ?_x001A_sº?¥¶e_x000F_½?r_x0016_Ö|5.¶?_x0008_ésÂÙ´?ø+gÉZ¬¶?_x000E_¹ÎçÒ¹?ÄÇyY°_x0013_µ?_x000D_Ðó_x0006_­´?^úIÄµ_x0019_±?åÖi;_x0013_¶³?-¶_x0016_ëx¶?'*_x0002_P½?ª(½-_x0006_¯?!À_x001B_æÌ_x0017_»?êHu²`ó²?HOzk!³?³±È_x0018__x0018_À?Øá=_x0014_õ_x0017_®?T_x001C_Þ¤¢®?&gt;F4_x0001__x0005_«ÍÅ?PfBR²?§D_x001C_ô¼¾µ?=Æ_x001E_üKË?ÞYy¾¶?¨ï³?_x000F_´ùÛ&gt;Ä??]èÌ]g´?_Á?ÌÁµ?¢¨é_x001B_èµ?xø$}g¹?dAÊSN_x000C_³?ò_x0006_M¶?þ÷5¶·?ª0CtÝ¿?tÝøA5³?AP_x000C_E¹²?_x0003_×¥kGsÀ?eðÇÂµÑ²?_x0013__x0004_ÚÈ	¾?°og1®¾?ö_x0015_G¾?ZiA¥²²?B_x0003_}D°_x000D_¯?Ï~ú²?0¶_x000B_û{&lt;¯?_x000B_l_x001C_ß_x0006_î³?_x0003_áåá½?Ô_x0019_£Óy_x000E_²?ñyYË3±?1E_x0002__x001E_©i±?Ñ=+bÅ³?_x0002__x0003_o­µT³?kG_x0007_*g¨±?³u9(ZÉ?¸Þ¬èø·?q°BmÝ·?ñÙç_x0011__x0017_¨´?ïþçjÅ?_x0004_ø	qÍt³?db_x001A_Yy·?baÓ¼O®?e|(AÌÝÁ?R4]_x0001_E½¯?=_x001F_²ñ$ÙÀ? erx_x000D_{¼?óvè!v½Á?_x0013__x0012_ÙX+´?g{ÅÈs¥¶?rN:_x0001__x001A_÷³?ò_x0002_Ð,l®?(Ù|Â!M·?Rõ­WÅ ­?_x0010_ñTOÓ-­?Ã¼_x0012__x000E__x0015_´?.Ê°eS½?¹5¬J¬Z»?91_x000D_]¸N¹?f8ÁØù»?÷)ÛÀ/u¶?_Uqï±n³?ÐA8æ³E¯?U_x0006_×ª±°?&amp;_x0016_ªñ_x0004__x0007_ÚX½?}I«þWòµ?\4û[å½?9Ä_x001C_)º?.7û.Ë1·?è_x001A_ó_x000D_ &lt;¶?übõS7¿²?që¼_x000D_ø½?èGÛ§_x0003_^¹?b5_x0013_cªÁ?\T¿2´?t_x0019_G¡±_x000B_´?_x0014_¤_x001B_ÚõÇ?Uä_x0006_¬Ð´?¾9±Å?Ø)Y¼´?²Fé_x0017_øµ?P_x0011_é¾±?Àõ_x001C__x0006_´?^ÁTñµ?ú_x001D_[ØRv°?_x0005_õ´ií~¶?7_x0013_ýÝX³?·­×_x0018_û³?ªP7ïòô»?6ïWõu_x0011_´?Cïçu°?b+Xð¶µ?³ñåßÌ¹?_x000E_¡^_x001E_{_x0002_º?7`!ØÅÊ³?·È"_x0001_à.À?_x0002__x0003__x0001_ê¿]a¤³?_x0019_ÐL_x0017_M¹?Ñm_x0003_»_x000E_¶?ê_x0010_Qi`_x0002_·?ÏKS×ö°?-×eÇµ?¦ùK¼?Å.p_x000D_©§µ?kÑ²}5s´?~æEÆHµ?í£_x0012_LÀù²?û±D§ekÇ?0å`ñÕ¶?z:÷x®±?à Å&amp;)?µ?(/TsN¾?ÄÌUw­u±?%Ä²çH±?äò[Ë4±?3aW}°?GE#_x001F_{µ³?Ñg±Ñv}Á?¼ÂQ«¶ö¾?iÉè1H·?aî_x0010_b:_x000E_Ç?{3_x001F_DU³?®¤Þ¢_x0012_r»?ÒG%.ô°?ÈE*wµ?1a·&amp;å_x0007_Ê?ú_x0013_¸_x0012_·?0ý_x000C__x0001__x0002_Âó¯?Ï_x0019__x0003_ü²?_x0018_&lt;¡$ßÀ?(6¡ä_x0010_R®?ö_x000C_YNæ_x0016_´?È_x0018_7ÔÁÂ½?èª¾VC²?ÛÅ?g!x½?_x001D_rï^Ò¸?_x000C_ñs_x001F_nÄ?|àÃ__x000D_°?ÝëÄ³Ù¶°?¡P©®	³?Î«?+8À?Ëÿ¥æ}à¸?_x0001_½&amp;ðYV±?äHÉC_x001C_¾?_x0004_ûzm¦±?`Æÿµß¹?éÍ×L}Ô²?MÃ¼©×@·?Q)b_x000E_åÅ?q(ü_x001F_1Z·?\×F²º?WÅÃ*Ì³?ã¥³?®q_x0005_NzHµ?_x0011_¬Íe&gt;´?×fXÚº_x001B_³?D%ÓÊ=í°?¨;|¹?B}Ðámn¹?_x0001__x0005__x0017_*ñ.%_x000C_³?«ÊÆñ°»Â?b óCe¶?+/Ç°ç_x000D_»?³|çZÿH¾?³´_x001F_*À?&gt;*aëlÅ?ÑòY¬_x0005_q³?! ä_x0016_¶?v%_x000D_¹#?³?$ôE_x0014_©¶?_x0016__x0001_\¿Õµ?ÔcRÅ¶?»å9Ià±?æ2Ò£j°?'ÁüåIÜ´?íÉáý¼??±L»Ú·?_x0019_6|s_x0002_e³?{E_x001E_(ÒÕ¶?_x0018_CÎ¿Î³?_x000C_5­ ø¹¹?tÞ_x0007_5_x0007_nÀ?õb_x0004_&lt;´æ°?_x001B_°]Ñ6Õ°?þùº&amp;,;¶?ú­ûÏ£±?Ô_x0015_y(é6·?öDø_x0014_sK¶?_x0001_ÜS_x000E__x000F__x0003_®?í¾_x000D_7ÿ1µ?@_x0015_m²_x0003__x0008_¨µ?õE±_x0018_hé±?þñ}·ý_x0002_Ã?_É/')KÂ?_x0010_pòÕrå°?Ê_x0006__x000F_Î_x000B_´?z_x0016_	RH`±?Ð^ÂS;¿µ?DÂæÐÁ³?Ñj«=¶?_x0001_¬Í/º?gD_x0003_ï_x0005_äÂ?_x0004_écìc´?í_x000F_×Gº¸?ÞØdL_x0011_u®?x_x000F_Y`¡¹?Gàa_x0005_Ø_x0005_°?Û{Ü¤Vãµ?³ºùó{³?0ÂUÌäø¹?*f_x0019_kEµ?_x0003_c_x001A_Æó±?±._x001B_³?kÛ_x0007_ã¹®¹?_x0008_5¸{²·?Ñ53V_x001D_¸?"_x0016_C_x0010_´&gt;³?(Í¹|tb¿?MRò¢_x001A_±?c#þë}¿?`;¨=_x001F_¶?_x001E_Z+¸w¹?_x0001__x0003_&gt;¬_x000C_ï_x001F_êµ?oÌ_x0006_¥ûM»? ÞÚ_x0013_¥»½?_x001A_Y¾(°¯?³_x0002_ë_x0013__x0011_{±?A×£:°?5D([Ø´µ?B$_x001D_^ú`¼?¡¼Í±?°ãqÓ¶?_x0013_6Ë}Ç¾³?&lt;¬º­£æ³?ÀÀ·_x001B_-´?õä2öÿë³?Têw"_x0019_¼?ÿÉ*²?#wo²?5Á#Ë_x0011_¸?_x0001_32U1­µ?Ya_x0005_ãí¾?éáÛ±_x000E_µ?±i_x0017_9â±?t¦M1_x001F_¾?8(lxÖÍ¯?_x0015_@/'_x000F_F°?«_x000B_ë¶?C_x0017_ÀÿÈ´³?!TÏt×¢È?Pï_x001E_J·³?Ã)_x000D_çÂ?	ýSÚ?»?3/Á_x0003__x0004_ô´·?'ÞÖÒQK´?½6B)±?Ú¹Ù³?¢ý_x001F_û-nÆ?~_x001E_ÛÂ·Ë´?ÄÕFÖÌ´?Rmü±?©6á0T¹?¼Ùóuò_x0013_­?%_x0002_ßsY¶?	#b:ß¶?!¦­Øµ?_x0010_L¿µ?à_x000C_tFÖÔ´?_x0011_æ_x000D_SÇ?ÑñÁXôº?_x0014_Èr²´?ÌãÐB_x0006_¾?_x0014_ÿ¹SHN·?_x0001__x000E_pþªí¼?3l_x001F_é_x001A_DÄ?hD_x000F_±Ê³?°Û­ÿ÷g²?ËgÝ'üY·?,ºãu¹¶?,Ã¢_x000E_&amp;¯?`^¢@³¶?_x0001_Ñ^÷~·?·îÆç*±?¶a6ábÄ?ØÁ¯_x001C_¹?_x0001__x0002_¢_x0006_QIO1µ?:¾M_x000F_p¥¼?_x0017_P[ÜøÅ?K_x000F_¶§À?#³r&amp;»µ?°(·3¶­?_x0004_Æ¬°_x001D_Ä?ÚR is¶?&amp;n=7}uÄ?RQì§q_x0016_®?Tì¥U*·?Ø69ÛjØ´?à3c_x001E_`·?´J_x000F_öã·?~7Z_x0002_×Lµ?&gt;F^	­_x0010_¶??I_x0012_-¯ã¿?_x0004_à5­1¸?¼#Yûõ¬?_x0005_ú_x000C_Á_x000C_²?ÙîYÿâ»?÷Sl_x0014_¢_x0013_¸?+cP÷q_x000B_µ?Y_x0004_ç¥"Á?Üg_x001E_Íµµ?wX{Æz5µ?_x001A_á³-_x001A_Õ¹?_x000B_{ª ¸?¤Jk?²±¶?t9£»?G_)y¼µË?¸7GT_x0001__x0003__x001E_|±?[ _x0010_À?¼ápZ(¯?_x001C_Ö/ê}9¾?©ru¿ÔTµ?þ22YÅ¶?ïÕR`°¶?õH(ùÑ±?Dn'qýQ´?_x000E_Ûl=Æ?_x0013__x0005_Ra·?N¿¯Èq³?¹¤»óZ]·?_x000E_ç%XB²?o_x000F_+;H¶?({ØÃ,¹?~µcqxÀ¬?º¯ñÃ	_x001E_³?(Ç_x0010__x001A_ÄÅ?Æeh7o¯? óZ0ÒMº?ÍmUÐç¤°?Îr+_x0004_÷_x0001_³?_x0006_þ}_x000D_ø¶?5m;aX=¸?_x000B_&lt;ÃC¾Å¹?p_x0001_ZÙ¯Ð³?Î_x0006__x0002_£Ö(¶?Ø)­Þ«m¹?R¶¨+º?Îl.//°?_x001F_4ù	[²?_x0001__x0003_¬ýe{¨HÀ?ÞàÒÍk9¶?ê_x0007__x001B_§³?´`áÚU²?_x001C_Ý1vè¹?î_x000E_HC¯v³?_x0002_z¡Q²?_x0007_nµ;²?_x000F_éÞôÔ¹?ìï_x0006_di¸?i_x0012_ü_x001D_¦&lt;»?Ôªi¯?;Ä÷(P¶?4÷d6²?îu_x001E_Îa±?Õ_&amp;B_x0007_µ?v&amp;_x001A_	É´?¥$vøÑÌ»?CÖX¤Í^°?¾/ºLt¸?fùà%SÃ?JcDó_x0013_Ã?ª¡sò¾ò¯?Wça_x000F_ïT·?¦¹&lt;±Úµ?Lèa_x001D__x001A_²?¬Ï_x0006_¯¯?¤_x000B_Ê_x0006_½µ?J®_x0014_#_x000C_²?Öâïõ£´?íîd·³?dÈô_x0001__x0002_!3²?_x000C_L_x0004_¾?Ü_x0017_À[G·?Ñ¥èÝµ?Q_x001D__x0013_ì]0±?º~_x0016_I"¶?õu54±?ÝÀÄæÑ¹?ókbAÃ±?èÏ_x001C_Ã_x001E_7´?zã&gt;_x0001_öÈ¿?_x001D_ân°Ô±?Ó±Ã_x0017__x000C_µ?e_x0014_S0å¶?3ðWõÅJ¹?õØ_x000B_ÝQ'¾?ÁßL*&gt;¹?Ø2^ò·?,{TOTE·?	&lt;Üj½?å»_x0013_·?_x0003_èI1ìÀ?h_x000F_	F '³?P_x0013_ôwÁÙ®?qDµR´ý·?|u_x0010_A_x0015_°?úÀr®³_x001B_±?_x0007_±_x001B_ *Á?M1F»­é¶?v_x001D_àõz·?ù_x0007_.ëTµ?òµ_x0011_7¶¯?_x0002__x0003__x0010_.&amp;+±?½%6eD²?«®%_x001F_R_x0001_Á?.âKüµ?_x000D__x0004_¢_Úù¸?_x0003_C_x0012_#ëe²?Mèì¨ë¶?/*ø=½Å?çÔC¬[2·?è½3úÇ|¶? _x001F_¶_x000D_Ut¶?­òwI»Ü°?8Ñ?!(²?äúÖ²x°?_x0018__x000C_	âA²?ÙäÊÙ`¾Ä?_x0013__^bxÀ?5,À@_µ?)_x0005_±\Á?I_x0010_Ò=ù¹?Àk.Çs_x0016_¯?«_x000B_é1ð·?_x0018__x001D_AÝ¸Ú¯?â{äð/~À?+^4µ³?=ðåà3 ·?Sr³FÖ&gt;Ë?y_x0007_^ð¯6²?fn_x0005_U¸?]Vd#²?µ3Á­í?Â?ÓfÁH_x0003__x0006_âP´?UiÍ_x0010_Èá¸?b2Â¢¶?_x001B_An_x000F_Ý½?q!x4r)É?TÌJ_x000B_6®?/_x0005_àñþ²?±ÄtÂ?_x000F_ÅêJÔ¸?ù_x0013_;ñ¿ôÂ?Öß5Ý	Ê­?_x0004_Þ&amp;RÖÍ?0[áÐÓ³?_x001B_{]¨lù¾?ÄÇyø³?íGí_x0001_E³?ÐJ_x000C_3®´?­_x000F_jvôZ´?q_x001F__x0006_ú´?*¶vÉv_x0019_³?J_x000F_jé_x000E_À?_x0013_ñüÌ_x0013_À?îÏ	&gt;¬·?_x000E_âç3²?¸{_x0006_z®?§pºÞ_x0002_?¹?6íëèm±?_x0001_Ñ_x0016__x0018_j_x0017_´?!_x000B_²ÛÁÇ?c¸l_x001D_[SÀ?úõUÌH²?³"ä ®°?_x0001__x0002__x001D_àç²ðuµ?íL5)±?_x0006_éÝaÇ?A×Ñ¼SÀ?þ 02TCÁ?_x000F_®Íá@â´?ÒkÎUo²?_x0017__x0016_¬¸_x001C_²?L/uêØµ?_x0008_ßôFIÝ´?_x0006__x0005__x0007_S_x000C_~²?&gt;_x0004_ËÈ+i¼?Í_x000C_=æ±_x001C_¶?_x001E_³9_x0008_6é¯?F_x001C_þNû_x0003_»?Å_x001E_ëÃª$»?µ_x0010_ù°Ã·?×Ëº_x0014_8¼?_x001D_ÅÊÂ_x0012_¹?J_x0012_­H1¶?L^Î_x001A_M´µ?IS_x0010_bVµ?:¶öÑÕ¸?&gt;»ì_x0016_ò}­?läpI!°?ü·%»¹?b³_Y &lt;¸?_x0015_± 	¼¨³?_x0010_d_x0018_`ö÷±?ë[\_x0014_ÕÆ?ÉÏÞ_x001E_Í_x000E_²?À_x0017_R¤_x0002__x0004_ê´?_x0011__x0003__ Yì³?¸-¶b®?:¡ù³í´?ÛRã)²ú´?±³¹\_x0008_@µ?_x001F_Já}º»?_x0005_¬ôÀ_x0010_¼?dÉ_x001B_Töò¿?ºeÆq1_x000F_³?·|v_x0001_=±Ã?-íMKÅÁ?A®#_x0017__x0013_Ä?3_x001B_Ý!_x0002__x000D_À?¿­By"}²?_x0008__x0012_Ô"_½?_x001D_îÑtê½?_x001F_Ãv%sg³?MÄ;ÒM±?-Ø©?®½?8vè_x0015_&lt;Â?ÚÎ9c[¹?Å_x0018__x0017_O¯¶?æºÎXoÅ´?BÓfw/1±?CØ£'¤µ°?Uò_x0003_(Èv°?fïlbð¹?_x0005_c÷_x000F_ü¶?ÖÁ_x0011_nò|®?Ow_x0003_bÂ?B-_x001B_fôµ?_x0001__x0003_Ö]Ãñ§ZÂ?ù?¯p9íº? 1aÏ_x0002_¡¶?VÜS._x0014_º?)°-í¸?v«Ä_x0006_´¹?ðºWZ¥²?ðÜ_x0002_¹?vDÃù¦#±?í_x001F_Ézß¶?ÌxRó)²?U_x001B_Õ|á°?þz3(Ñ_x0008_®?çûï¼Qµ?ÇI÷¬ã`Ã?¸ßG_x001B_y°?6!Ì¤_x0018__x0006_¾?h]$Dµ­Ä?6ÞC_x0001_8eº?tà_x000E_/¤»±?Â;4_x000C_Å±?¼~_x000C_ÛK±¼?nËV_x0012_½?¸¨½V±?£	ÿf²?²qcD±?úÃäDá·?ô_x0016__x0019_ò_x0011_½±?í_x000B_Â§ÚB¹?Ù&gt;Uõ@'Ã?À~)_x0017_û­?ñ1û_x000E__x0001__x0007_%¸?ÍÎdýÕ½?ÕaIÑn]³?M5ãá·?_x0005_À°1.´?Eí»ÃR-±?pÃÜõ&gt;Ã?íTøq~Ý³?ë&lt;¨_x0006_·?sòBIÿ·?¡À°NyÓ¼?Í_x001C_?î;l²?_x001E__x0007_­ó_x0017_´?e&lt;!Zk³?_x0002_Ô­Hí¶?Ó_x0018_¦_x000F_À´?v¦-~ú9³?÷èv¥ìé¸?eP9_x0018__x0012_Õ´?ÉBt·¶?_x0010_	#f°Ä?ÊS³_x0017_Å¯?ò)q+á¶?_x0003_ÕÑI_x001E_\Ä?ä~øH,³?Y&amp;Ø%´x¸?Ü»Öä_x001A_²?_x0004_hñÙË3³?|Qfþ¼P±?_x0012_ÇÎÉN²?nô%(oÏ¯?l¼Ñ?À²?_x0002__x0004_û³'_x0006_³Á?Áq@_x0011_r´?ØVÞS?a³?Ù'wu'±?ÀE#ð±?àÕ¯¶Ý±?OÉZD_x0016_·?ëYRÑàÀ±?¢Øì$_x001D__x001E_­?&lt;ñWÕ´?_x0002__x000E_(äS_x0005_À?¤t¼ºT­?üñ²Ãa_x0001_µ?,7ËyHa¶?è(ÓÌ&lt;µ?unúÂâH¶?±Ò¨_x001F_±?\9aÅ©_x0014_½?Á_x0003_ò_x001B_±?©_&gt;i¦¶?ØëÅl	Î¶?¶ÑU_x001A_$¶?Á_x0006_ûðµ¶?0Ëìº=¬?ê_x001D_À_,®?IðC&amp;íVµ?¹1wêÌB±?¦°%tþ»?ÃOª_x0004_¶?L\v?o¢²?÷qâÙCÕ³?m7_x000C_¿_x0001__x0002__x000E_»?æþPÿ_x000B_°?ÕråÈl7¸?Cq_x000B_!_x001F_ñ´?}e_x0013_ìH¸Í?+í_x001C_¥ø]Â?D;È_x000F_²?¢_x000B_}_x0005__x0014_h®?èm_x0006_pu´?pBY$x¥°?zñ¸¢dÁ?w_x000E_=-þ_x0019_¶?;ñp¶?W×ÿÔ(»?9¸gÐÀ?_x0013_y-°?ÐY"P±?)_x0018_Õ{_x0015__x0019_³?R_x0001__x0011_bÈd¹?=ti/Â?£üa­Ó¶·?óÍì­`µ?|Úd_x0014_¸?íýî%B¶?î_x0018_C_x0001_ð¶?_x000E__x0016_¼à2Â?º¥_x0011_ÂÚÄ°?¢­óý¼Ô¼?¥Ä¦_x000D_°°?ç_x0016_­_x0001_¦LÂ?ãS@yºìÀ?/4á¦÷×È?_x0002__x0005_:"éæ¹²?æ_x001E__x0003_s°?¢mC±_x0001_¯?_x0012_mé%¤µ?Ñ_x0004__x0017_ã_x001B_gº??è_x0013_fJÜ¾?Z1À&amp;Ä2µ?´n_x000B_ÇåyÅ?ü&lt;õ»HþÃ?Xöø£;Æµ?Y&amp;é$ç&gt;¶?_6Kçøo³?õ.µóU¾?7ÄHíº?³ág1í´?¬á!E[·?ú¯?½§%¶?Ø¹ï_x000C_°±?à6ºâ­?_x0003_·EÇì¶?_x0013_Øxò´Ã?ÔÂ»?ñ)¹?[a*¤;ûµ?ÞÛÊD±?§¥X¨Ä?_x000B_9(_x0001_:±?}9$^²?{&lt;?Ñ°?_x001A_=Á¾_x0013_¤±?ÕÛÝï´C³?SÔm_x000B_8 ¿?ÕÉOì_x0004__x0005_«ü¾?êôBî³?Qò0ä4¶?ç¿PgÛñ´?[_x0002_èxEÙ²?¬nããìå»?V"_x0002_"M»?Å_x0008__x0003_4¥ä¶?õ+gøç6»?ás_x001E_a_x0004_³?O0È¹Æ±?þ_x0010_lzr¥¯?)_x000F_ósâ¼?¡a·ÀÁ?KÇ´\­Rµ?N_x000D__x0006_²®?º¨à¡£²?Ò]àú_x0001_+º?{S(:ä°?Ô_x0008_E¾?(øÓ·Åí½?ó^/«Ù;±?_x001D_Îü$_x001A_Ôµ?xÙø_x001B__x0007_B¿?¦#Ôy`3À?C¨´_x000E_Õs¶?î_x0010_)wÈq®?Ô4×Å²µ?Ãµ_x0019_¶?¼L+½ÎÎÀ?üg_x0002_Õ_x0016_µ?a'_x0010_gP*¸?_x0001__x0002_T;Êc{c²?_x0007_;3¨â´?©	®2ýOÈ?Âeö_x000B_â§®?_s·µÔ³?R_x001B_$»s½²?_x0019_Ì5MÔ«²?Ì_x000E__x0007_¾·?pFv_x0007_ÛÁ?Ýo É÷U±?ú:_x0008__x001A_?P´?_x0008_·äk_x000D_®?Ö¨_x0017_@{µ?	ÆépÒµ?Â³Û§_x0019_$¸?:µ¡«ò3µ?_x0002_u+'þ°?~7_x000F_ûº?²'1¬ã¸?öâµU5¾µ?Ök@=ä_x0016_¯?üÎ¸_x0008__x000D_µ?_x000F_Ù_x0016_dT´?K_x0019_$EL_x001A_³?_x0010_ý7·[ñ³?ð¾næloµ?É_x0008__x0002__x0006_²?Û_x0011__x0015_JºË¾?Â-§î9´­?oiïdû·?W!u_x0013_bi½?×+_x0001__x001C__x0001__x0004_¹?\âÌ×&gt;µ?í_x001C__x0012_v*¿³?Ö"Ë=_x0018_·­?¾_x000B_²_x0015_U&amp;À?,?ï¥8Ç´?_x000D_N_x0008_=ß»È?_x0008_7Mð_x0014_ï±?·ÜÞ_x001B_'ò·?º«ì¾½Â°?_x0006_v6Ë%Û¶?]u_x000F_¬É»?g'_x000F_åNÀ?_x000D_T_x0003__x0018_²?¨²4·´¬?íFüÕÂ?òº_x000F_1&gt;Ø²?¸þ_x001B_.µ?a~ö}Â?Òñ_x0019_5Iº?Ýªu]w°?6)â@_x001D_À?ü8_x000C_q_x0001_É²?_x0005_ÿº_x0002_ÿ²?¾FÓ8ê´?CîÑ_x0007_Áó³?Ý¯*¸:Â?&lt;òMr²?b_x000D_|Ã?ÆbõÑHü·?~q7DAö¯?_x0002_ÿä^»²?_x0001__x0002_ÈaX_x0004_C³?&lt;ËJSõê¸?&lt;âr:" ®?fýF.;²?_x0017__x0008_Û`Í_x000C_±?Qi_x0013_ÊÍk·?_x0002_öI%±?×¶öø®Ø¶?çë_x0018_ÖøY´?ÿÔeêOº?&amp;ÛÓ	}_x0001_¶?LDÌ+Ùm¶?_x0012_'e_x0012_fÇ?ë_x0017_8c³?!_x0007_¯ýS_x0010_²?ªËK¢[­?{ÆÌÆ¤#¸?¾_x0012_~ð«º²?Zòøõ&gt;'¶?äP_x001E_C°_x000B_±?k_x0016_4¶ý±?æý}Lb_x0007_Á?!£¤.²?Sk*3¹?ÖpÃQ,Â?£Ä&gt;_x0010_¹?P¦@_x0011_Z±?-´_x0016_ú!Ã?=¶iû$¶?ö(ª_x001A_²?ÉæM_x0002_´?]½*:_x0002__x0003_³?ÑnPjË?ªÜÄ_x001F_R¶?JÒ´	£_x0002_º?@³Èpé´? àD_x0004_G·?»_x000C_rZ_x001B_[´?ó)âÿù_x0008_²?~_x0007_äÌ_x0001_Fº?Î_x0014_Å{b¹?8K²Ç´_µ?93_x0005__x0003_þ_x0002_°?B_x000F_´Tq»?fªà-Aç²?q=â¡¸£½?eèNÐ¥Á?£îyÿ¥6¹?cÿçdCë±?	ñðÖº?H -²û4´?U_x0005_È¥¡¶?M&amp;ø¦¸?Åó4Õ]³?6"#_x001B_Ëµ?&amp;«b2ÛIÀ?M¬Ï¶?Ñ»ÃR_x0016_a²?_x000C_u_x0018_(}N°?_x0003_ñ ³?Kj_x001F_;4¾?lêñ&gt;À?ÿ×d÷_x001D_o¿?_x0001__x0002_¯v_x0004_­uZº?¥ì^é¾µ?_x0017_E}åÈ!²?»mêaZ³?ÊëÊ_x001B_×O´?áVëø_x001E_×¼?­?_x001E_â±?îã_x0015_¥z¼µ?E)_x001B_¤)¹?};©A#uÆ?n$làs²?Üù¨&amp;È¨µ?Cõ_x001D__x0019_Â?XWr_x001D_»¸?A!@¸Túµ?ñCr£úÃ?âÙ5jË·?_x0013_Ñ³üÖéÀ?_x000C_ZC_x0012_£¶®?çûØï\µ?×|_x0019__¼´°?s³"Ö]P±?dÑdóå´?´Þ§RùÂ±?Éz_x0014_±&gt;°?Oõë«È?P_x0013_½4_x0003_½?_x0010_ÜZ%_x001F_®?F¢Ù_x001C_Ø¯?çð30#°?Çõ½bÐ"Ã??ñ_x0010__x0001__x0003_nÞ½?Å·_x0016_Iñã±?ô$`|¶?_x0002_ÄÙ_x0018_À?Tý9_x000D_²_x0017_¸?×æ	æJ»?éÓ¼WÁ_x001B_»?_x001A_TT_x0012_é±?øÃ)@o¶?!Tÿ_x000B__x000C_W°?_x0006_|f3ÀÐ°?ò_x000F_ÉÂé4¹?¬_x001B_Öûp´?ÙBÅ,´-µ?%Pq:_x0002_²?%Ù_x001A_3÷·¸?j_x000C_î\N_x0013_¾?_x0002_	act°µ?_x000D_ê÷rÆ_x0007_¸?ü]òyëñ°?OH$	_x0002_S³?m_x0018_E6&lt;V³?óëàµ_x0008_³?#_x0007_AEòº?;ª´|;»?8ÝE³^À?rq8¶_x001B_¯?ÑÚ)+"¶?Þ_x000F_Ãù(_x0005_·?Pçj û²?½+ö·´?âÄµ"æò²?_x0001__x0002__x0005_\@+k_x000F_·?[8_x0011_Õ³nÇ?$_x0017_Å²_x0012_ê±?y,_x001E_l°?PqÛBÍ±?8_x0010_ËMO´?_x0016_D&amp;Ñãp¯?ã_x0016__x000E_æÂ?ðC¢Ì,Û´?_x001B_èhcgD°?ØÖQ¢dµ?Òî2¯Q±?_x000C_ÄxæÕg°?iôõ_x001A__x0016_Î°?i&gt;ð_x0014_©¸Á?MÇèÖ»_x0011_¶?¦_x000B__x0008_Tüïº?ª*;MÁO´?¿_x000D_·_x001C_ÕuÂ?c:b_x001A_oÄ²?ZÆ_x0018_,Á?§pc·?x"UÕ¾?üõ_x0001_ÚYÇÃ?_x001C_/_x0013_GÎ$À?¹¢^a_x0001_±?Í'æ_x0013_«_´?*¤_x0007_ìÜ°?¦¹÷Ô|]º?_x000C_SàªÀæ±?Ü²üfÂ_x0005_­?¿Û{T_x0002__x0003_­Ç´?öpÏ³T¸?$=Æçé±?_x000F_&amp;0Ê«#¶?ó_x0018_Äe_x0019_±?@_x0015__x001C_§þ²?_x0013_õ²©y°?4G_x0004_f_x000D_ë²?«û¯X ¸?|{ßºWµ?Q&lt;KÌ­µ?¡O8&lt;_x001D_»?¨ø_x000E_ü_x0006_·?ÁÅ*u5´?Bp-f³?_x001A_É_x0008_©¶?_x0008__x001B_8Æ_x0006_Ë½?_x0001_Úãª¾±?:_x000E_Ez¥ª´?hðL_x001B_È²´?ú¿_x0015_bW´?ø_x0011_ksh¸½?ØÎ[¦£µ?¢_x000C_|2ta®?æÔÁ¯?_x0006_ÑAª_x000C_´?bÞ_x0006_48HÂ?4ÞÕ¤ÿ_x001C_¸?_x001E__x0012__x0017_²úÇ?$TQ¶@¸?¹_x001D_Í_x0011_9°?&lt;½_x0002_N,¸µ?_x0006__x0008__x0002__x0013_þiH´?TûÆ°?ìé_x000B__x0007_î/»?4àn_x001B_aµ?§jàù_x0013_é´?ñ´÷6-´²?eÖß,b²?øËÁ%·?Èè_x0010_è_x001E_¶?Ëp©uß±±?æ½ûbõ¶?T*&gt;&lt;#¹?ëø_x0006_ýõ°?µ5(ª±?-0Ýû@ÙÉ?P-]%_x0003_A¶?97ü!1ì²?¬d×=_x0011_±?áõ?Au_x000B_»?~¤i_x0010_AÃ?WmlM_x000F_´?ø§Ý_x000B__x0008_Ç´?å±¤ÿî¸?à¯¬ë;º?_x0001__x0006_æ_x0019_±?XÇ_x001C_ÛÅ²Â?_x0004_ZÙÂy_x0005_¯?Fÿ¾_x000B_K´?8Ô°Bù±?_x0002_×_x0013_ý¼?½»Zv_x000B_ô²?ª4#_x0003__x0008_qa¯?ÜLhîA²?gù¦vev´?,ûq_x0007__x000E_®?´¬_x0002_&lt;9¥±?µ£lîÀ?É^ËÃ¶?ÝÝé'ö²?ÂÛ_x0014_æ²?+XNÑ±²?¬w±7¶?î}ñõ	ø»?ç_x0018__x0012_ú»?´¥ê_x0004_´?_x001C_È¸ç¸²¶?T|Z¼áÈ¯?ï­T±?QYåa½?|ÆÊAü	²?hòZ_x000D_c×Ã?í_x001D__x0006_»J²?n_x000B_gv.²?¿£_x0017_$ÏÁ?_x0004_·­~ÖO¹?ãèuÔ£_x0005_Ã?Ý_x0001_Vxlà±?oÚ4¥Î°?åçÝ_x0015_ó´?ùä@¤¥AÉ?ä_x0010_ó2=¾?á¶Ð?¹?_x0019__x000B_Ê!I×±?_x0001__x0003_`±ë_x001F__x001C_W·?_x0012_xNtÖF±?Õ/_Lé°?'k«ë@â·?QmR«,CÀ?²¯ýõ1±?ÛIU%¯?ýF/iµ?ðÁ~Òuºº?NZà´®?I²ålM£±?cS82Ô_x001D_»?_x0006_ÉW¼%\¶?_x0001__x001D_è9}Ã?ì_x0002_ ê_x0008_¶?_x0016_Ðw_x0012_©²?Ò:Õð_x001B_¶?í¶¿_x0003_Aþ²?ÊæÈn~µ?â|_x000C_Á?¨u-_x0019_6KÁ?Ð%ègOÚ²?ª8ôñ$»?B_x0008_F$üã±?©çÊµ? _x0002_éÒL±?{¿¼Ú&lt;Ö½?ë%&amp;_x0004_jh±?e@ô_x0004_,4°?´&amp;Í_x0007_ Ç¹?Ãîcxtq³?x§à±_x0003__x0005_Bã¸?»íº©³?~òK(î±?Môìçj_x000F_±?(+²ÿT°?Ý+5vÕM´?À»z1rªÀ?þ§G6ã´?|¸ôÔ_x000D_¤®?à&amp;-_x000F_¶?_x001E_£{]\¾?_x0002__x0001__x0013_Óï[²?_x001E_ë%õËö³?ë	7_x0015_Gt³?&amp;_x0014__x0006_±zÃ?3¥l]Â}µ?Õa«½M¶?K³Ì¸{S³?ð»,/ýï²?_x0004__x0018_%_x0016_ô_x0004_°?òö{ú½?³8óq.´?Öó ½tKº?b_x001A__x000C_ÿBiµ?±6÷_x000B__x0013_Å?_x0003_ÎC_x001D_±?Õç¦Ö¥·?´ÿøq®d°?%pA"M±?XöSäX_x000C_¼?_x0010__x0008_¾0£­?_x000D_¢çIk¶±?_x0001__x0002_îÝ÷ë:³?cr[àQ´?ù(ºs}´?ðý!ª1DÁ?i8'ñD³?ÄøAø§Ã?«}eøNo´?ö_x001F_¦Ô»?xâÖ_x001D_m¿?ïjìÏ_x0003_í³?Í­.Ãü*±?_x0004_ëîLç¶?jô¹TÛ²?¸üel´?_x0016_%¯û)Ä´?YÓ-_x000D_s¸?A¹ú_x0011_u_x0004_¿?¦	è_x0001_&amp;´?ÆõfÈ-º´?«õ#ú7º?«þßºª³?@k_x0019__x000D_´?á2å~úA·?j_x000D_I® ÓÅ?ÍÈ£ÞÃ¶?¤¼_x001C__x001D__x0001_aÀ?#¿G»?Ä©¶5I_x0016_¿?° y±d¶?_x000C_ï_x0003_± Þ·?zõ_x0008_É%Ä¯?+¯u?_x0002__x0004_Á¸°?¦¬_x0012_X¯?_x0010_É&gt;;H±?Vò¶?È_x0003_B¥È¶?Nî_x0003_ª_x000C_G°?·E_x0012_­È»³?`_x000F_Y{Å%´?*ÃÝî»?Oòó×Á?!£µ_x0010_3Ç²?) à¶D	¹?ÉªÀEN²?~ÏfN6ò°?»&gt;¹Gh°?ÌBRMP³?âÁ_x0001_~*¼?YC¬_x0007_ð½?"L£Y°?Åmv_x000C_¶?Ç5~_x001D_/=À?$e-_x0018_ ³?/ßí°¼¸?ÓeÅúëD±?EºÈ±¡Âµ?¹_x0005_·îB¬¹?à_x000B_Hôk­?»KbLµ?wàö»¨×¿?j°F_x0017_¹?Zïví´?¼êÜ·ôø¶?_x0001__x0003_ó_x0014_Ä/R¼?aýO~{¾?OjàÖ§ý¸?»_x0007_ÂâÊµ?G7_x0010_jµ?&amp;í.ØTÄ³?.§+iÛ­?Xí4_x000C_¥´?TKçÄÉ´?_x001D_+-10$º?ý_x000F_.Fê_x0018_¸?°@î_x0017_Ö¿?sËòI/·?V±ÀHVà´?­_x0002_£¡bO½?4í !µ?èÅò¿I·?d_x0008_×«Éë±?_x0008_}{T_x0003_¶?_x000D_²þ¯?/v_Â¹?Æ&lt;©_x0018_fH°?_x001D_;Ð¾Æ?FïMèv!³?Æ®_x000D__x001C_u²?ígtp_x0010_}À?1ú¨XÃð´?_x001C_üöBk´?_x000E_d@x°±?õ¡í_x0004_£®?M_x001B_7òA¹?&amp;HºW_x0001__x0002_ç³?õ*³òª¼?­-_x0003_°µ+³?Zü±¬±?Ü_x000F_ûNBQ¾?Ä¾ýD°?Z~X&amp;tÂ?GÒ5óN´?_x0019__x001F_È.Ä?VFåÒ)¶?D»éO-_x0010_±?XÒ±^ÊÅ?¤p,_x001A_/¨Ã?u®êÃµº?,sÛÖÙ³?ÑÚ;á­;³?_x001E_ì_x0013_ãq³±?j_x000D_ß_x0016_íµ?4ý_x0017_K¼?|_x001B_ÔÇ&amp;°?¯¿_x000B_eX¹?à&amp;_x0007_d@#¼?_x001C_Oju0ò­?J%_x001F_¨o±?_x0016_¿_x000D_bxø³?I=XO¼N±?_x000D_&gt;+Ôó²?°´l»E©»?Mãvê_x000D_²?_x0005_K_x0018_güjÊ?Jc_x001A_²e³?Í8p¯°?_x0002__x0003_X_x001A_._x0011_1´?-&gt;¿¢_x001F__x0003_¸?.ôøl_x001B_ã³?Nù]D¸?Eås_x0019_²³?BZú²a²?iK_x001B__x000F_rº?£ÛÇL¨Nµ?8&gt;â²ÓÂ?y¸kZÊR°?ùx_x001A_l¶?ZÚÐë_x0015_Ç?Ýªà°C¶?#v¡^Æ²?¿:e}C}½?_x0019_Ñ_x000E_±_x0018_£³?hÏ_x0011_¤ò°?^!!EÒÃ?iiré¨²?Dk¹Ì#Ä·?_x000E__x0006_D(_x0016_~µ?ý¬'g|l´?,Ü_x0001_ÀYZ³?ß_x001D_²Î_x0017_³?_x0010_Et_x000F_yÛ¶?_x0004__x0013_zÆå·?_x0002_ã]_x0014_+n°?Ô§{Õ"µ?~Î¯²)µ?®7_x0011_=¶?ïßÆ¡¼°?½±]_x0003__x0005_óÂ´?ÎKeö³?ÇÖÓ_x001F_Ç_x0002_»?»`¼à_x001B_ÁÄ?_x001F_ý,o°?z~ý_x000E_¸?Ðxiÿ±?_x0014_·À¡_x0003_µ?à¯û_x000E_^µ?»l÷bs©´?Ô«_x0008_&lt;(_x001B_µ?²í,7ÓÄµ??ê36¸?ò_x000C_£;rq¶?='ü«Q&gt;·?å´¥_x0001_±gµ?__x0001_ògeÍº?_x000B_áV_x000D__x000C_º?+:'ýl³?ÔY_x0002_IZÀ?Î3!¢_x001F_°?ä7A_x0010_Qþµ?xØiNG¼?gØr:½?_x000D__x0006_üo±È¼?tÃtK+¯±?_x0010_¬¸_x0001_Â³?Fj#=­?ÏÀÙÔoY·?:c._x001E_ò¢³?öÆ1öÂ°?g «DÚ_x0004_³?_x0002__x0004_®2¨rsl³?J±$ÿ'ÉÊ?\PLHê_x000D_·?­ôÛ¼ä_x0006_Æ?§³ø*_x000E_¶?_x0014__x001A__x000D__x001D_`´Á?ª[êì_x000B_®?_x001E_½_x001F__x0003__x000D_¶?ÛqNæ_x001A_´?_x0005__x0002_îE:³?Å_x0007_¬4Àö°?­î\È `°?l_x001C_öFÐ²?3¼3Ö;j·?SMG_x0003_Â?ê¹_x001B_¶?Â9ßl§â°?hÄlýby¸?­à÷_x0001_O»?bg"'Dã²?xüîHÇ?Ø.á½?OÂØ£_x0012_ü°?O4iaO_x001C_³?û_x0010_olÿÐ³?_x000E_sÑ¡_x0002_À?Þá_x0011_¼a²?XuÙö_Ê¹?ú-$ÙsÅ?Þ·)_x001F_â¯?·ØöK¦ó¸?Ô^_x000D_«_x0002__x0003_Æ²±?¯·Úe_x0015_-±?ú-µA¯³?Ä_x000F_WF=è¯?pò:õ¶ø°?&amp;¤Ìbõ³?_x0010_Ûæ¦PÃ¯?hGo³?^dºñ²?_x0017_â±|¬3µ?çzN_x000C_ó±·?d"	/$¢´?n -ç_x0006_#Â?ÊÖ2£cZµ?eÁd^_x0018_±?â·é$¡·?&gt;5qæ_x0007_§µ?+ð³¸?_x0018_¼cÏ»?ºBçÌ;±?,X§·_x0001_´?3P§Âp²?]HËëò±´?æ0¾6=}µ?Ê¨Éµec¹?ìëÅ_x0001_¢§³?ÌXÙ¡¾+´?«"M_x0007_1¶?AT;_x0003_|þ¶?_x0006_ºý\ðÃ?¸êà_x000B_²ð²?_x0006_ã³åñ_x0011_²?_x0001__x0003_2k_x0007_iÓ¹?/	³Z[£³?u¹Âí)ì½?L _x0003_¥±?¡ªxÁ3¸?eÖ°_x000C_Î}¸?rÙÔ^¯?_x0005_W'e_x0005_¹?_x001E_G¯°?ÒÚß@³?¢|À&amp;a´?Þy_x001F_7±?YlIae¶µ?K_x001A_°_x0015_¸?vÅ_x0001_ÉÑJÂ?0F_x0019_Q®?Ç	¢oçt±?nU._x000D_45°?Ü*)_x0002_Ì°?ü&gt;_x0010__x001F__x001D_®?ý£"Qi¶²?_x001E_»K¯?_x0017_®òÄ|¾?ä8_x0003_=cÀ?IÓqº²?þñç·?Ü¹_x0011_Ú³?(Ã¡â_x000D_¸?¤Ú\PÅ¹±?®,°¶Úº?èXó®_x001D_=¶?ß0_x0018__x0004__x0008_Ie³?´_x0005_¤#Ô«³?¹×0_x0002__x000E_Ä°?ªA2ò»?_x0013_ªÁß½3À? ÷_x0016_°?&lt;·(ôlº?ö^±_x0012_lÙ­?Ge©^^±?_x0003_±Ñ¾l·?8_x0008_â¬á°?¶ÀvÆ_x0014_¼?ì*ÞC¹?¢bÎ¾¿_x0015_¶?{8\&amp;½6µ?âÓG÷ñ´®?_x0001_¥_x000F_kÜ½±?eÒãäx0¾?kuøÁ(§±?_x001D_PJ|¾²?5	Ñ\·´?äò-×_x0007_Ç?Ñ¼y_x0010_µú²?ÓhûUbµ?o§	Ýâ[»?_x000D_@ #º?MÚ·j_x000D_¼?P°dê_x0007_B¸?¦D·wB0µ?_x0006_ÍMlu³?¨wº«:´?0~_x001B_³¨­?_x0002__x0004__x0007_Ü_x000F__x000C_e¶?3bÇ"m_x000C_°?¢3_x0002_Èm°?_x0003_Èõ_x000C_²?£WZ75_x0004_º?6gëL6,®?3[u_x0014__x0014_®?_x000F_8_x0002__x0003__x0013_Ã?MÔ»]1îµ?Û,ß5Ä?å]Ò~2âÀ?'tÛe°?Í_®·_x0016_¸?î±_x0011_f8L³?4¢_x001A_}º?Qé_x0002__x000F_í_x001F_±?f·N_x0003_&lt;´?_x0003_1³ÓDº?V_x0015_.Äh¶?Û¨N(À?V§6_x0003_H¶?[_x0001__x0011_U´?½;Ë_x0002_eM¾?{gÊ-Â·??_x0001_l[³?_x0008_ý¢|8g®?»ñ?Î¿^·?ã±ìÌ|&lt;±?tàâl_x0001_·?_x001D_=_x0017_Ê¸3½?ÅiÙÅ°?IgS_x0003__x0004_ðhµ?FJË`¸?PÚ_x0012_dü´?m_x001B_PcWh¶?Î]LP¼?·ÍÃµNÇ?Ëî]ýo¶?v±_x0015_'ã»?0}Ìz¸?odÂvúÑ°?_x0015_,_x001D_Ss-º?l_x0007_CÙ(±?¹s_x0018_ý»?¢ìfå±?ÎÀãZg_½?»@¸Á_x0001_¤´?¢"P_x0006_3~»?p4´Þ  ¼?ØIz²Çµ?Ê5^(_x001E_Æ¯?¦·TEJ+²?_x0007_WuL¨µ?ÎG_x0018_@¢²?J¤ºìu_x0002_·??1ðµ?cAC2`Â?&amp;Cï_x001F_µ??GÆ}`_x0002_¸?Úø§rµ?ó_x001F_Djßµ?Â_x0017_PpvÑ®?k_x0008__x0005_n°?_x0001__x0005_¦½{¥¢Î½?ÁÉlÑ_x0014_±?r7U³¸_x0010_¸?_x0005_º_x0007_ÀÇ·?O`Q£µ?_x001D_y_x0003_å¬¾»?Ä¨¶BCl·?£tº óª·?B5ó]ç¸?ØÏBhw²?E®_x000C_ÁÔ,½?Ópø}í±?Õ@_x0008_Ußõ²?äòPû ô°?ºªd²¬?ád²?úáaÜK_x0018_¶?k³ST¾¸?wQûn_x0013_¾·?þ_x0006_éÐó_x001B_Á?$_x0004_ð¯mí¶?ð_x000C_g$­?áúº´OD³?ßåG_x0018_uR±?9¤`·?¯_x0006__x001C__x0002_­¿?¤_x0007_Âþ´?ï_x001A_í_x0013_ÇÀ?®á_x0008_û¯Ø²?¡d8 ·?~]õTÈË¯?ñ_x0007_/â_x0001__x0003_L²?9ÛÔ_x000C_±?æ§Ãº_x0005_¼?1_x0002_ »kAµ?J_x000D_Å]sf²?_x0013__x001D_Ýµ}¶?Ì±j·Õ1¯?½_x0017_t ÓÔ°?gÛ&gt;³±?&amp;+È°*&lt;³?7¶²H1º?ãWèsâ1¹?ÅR33þãµ?_x000F_C_x0007_^´?TØÂîþ%±?_x0007_[zìÕÀ?XFjx_x0003_Í²?dN_x001A_5Ñ¹?©K&amp;Õ(·?]a¡Ýë8³?_x0012_Ó_x0018_à´?¡kR­¯Û°?#:®³ö*¶?D_x0014_Î,Ú_x0013_·?Ìþí·_x0010_Ò´?ë ûÄ±?óû·ÄÆ½°?y`£Ç³?T$s±?n¥ÿÉy ¯?]¶ø. »?yÿÇ`_x001B_µ?_x0004__x0007_#_üAY&amp;µ?®=/1ÜÈ°?x&gt;¾éö¼Ã?¢a^_x001F__x0001__x0018_Ë?_x0017_à¸É³?u_ÇùöB°?\_x000E_¾¡ÍÍ®?ÀuýíÁ³?Û_x000E_Ø`­d·?(Â&gt;\É÷¬?P_x001D_"Õ»?_x001E__x0002_[,÷±?å^qÓ`³?_x0005_¼¾_x000E_È¹?u$.uYÀ?½_x0003_ÎïD²?¼]a3¹?_x000F_-°_x0013__x001C_=½?-k,©Ïº?×#_x0006__x001E__x001E_·?3¡×c8Ûº?·â&gt;[í²?_x0018_eÝ´?ö§Æ_x0013_}¶?}_x0005_êª3A¼?[!ï·äÿ³?²¹n_x000C_¸?âÅY¹ª ±?êdñßù6¸?_x0016_ÛB3²?MK]·ü¦¿?_x001F_ÿ_x0001__x0002_j¯?~_x0008_é_x001A__x000E_­?Ý¼&amp;Ì_x001A_µ?¡äw5º¹?Ë~¾Ãûq¸?ÿ_x001F_ïie¯?cR&lt;_x0005_?´?#ÎWeâ±?có¯¯Û\³?_x000C_*¤¿Cß³?ÙÅä_x0016_o´?§ñ_u4µ?µÞ	¯D²?ÒÖbðMÁ?C7Y:Í´?VÐÛæ¯?ß_x0008_Å.W½?rµÚþ§°?VÂ¢Ö_x0002_ª¶?ÄúR_x0013_µï­?Cæ_x000F_Qµ²?­}_x000E_í·?pë)cûµ?~Ç,++E¶?zYrãJÚ¿?_x0001_¢k×o2²?Á&amp;ízýÁ?fÀÞg×²?Cù_x0005_¸~´?"(ð@´?5KÒ!ºÀ?ðôÉ4ó¶?_x0003__x0005_öþ_x001D_Xµ?¥Ö¿À_x001C_³? ¥ñ_x001E_Å³?/¤iâË¹?~Bgá²?­r#W®?ô8|_x001E_C*±?_x0001_0]ûU_x0014_»?í_x001C_è&gt;ç¹?';_x001B_T|½¼?ø¦6Ñ°?f¹¸$t_¾?DrZDp´?·zó©÷X±?ï'_x001D_Þ²¸?."EJÍ:´?$Å%g^´?2¿j×]¸?=gNa·?¥)Á_x0007_v´?_x0006_êÈ¥Òñ²?Â_x001A_g_x0002_°?0&amp;_x0004_\¼?â_x001C_O&amp;0q²?ÿÊÀõ·Ä?K_x0018_¯_x001B__x0014_°?CBn¼|³?ÿ{S¼?_x0003_ØX_x0015_x»?,¦1,_x0018_­?Ày«É|°?ÕëVO_x0002__x0006_%öº?;'/Sy¶?çÖAùÙÁÈ?ó¼_x0008_f65È?g_x0013__x000D_ÿ¼?yOÖH;¿?V-îOæÃ®?_x0019_.ã{Ög»?Á&amp;P¯Iñº?lõ_x0014_cÍ½µ?8³_x0012_HU¯²?¬_x0007_Vu+_x0005_¶?TÃ_x0008_K_x0006_Á?×w¦Á_x0001_³?_x000C_^O1_x0005_À?í2&amp;_x0008_º?$`AÐ/!²?*Ð-P¶?Ç\=Sê³?ÚSã=+±?ÝÕ_x0008_ÈÅ\¶?1D_x0017_pn·?|_x000B_44Á³¿?b_x0011_U_x001A_*-´?¹_x0005_¡ÞÃ?òi_x0005_?\[µ?b:dæ¿?´_x0004__x0003_ÎýË?¹yl:m³?2.&gt;¦Í³?/¡¿õz3µ?mÙìû¸?_x0001__x0002__x0015__x0005_eC_x0003_@³?Ñ ©·;¸?·ÕÕ·h^·?Ïq_x0014_ôÓ°?q}ºçkµ?k1_x0005__x0017_3ì¾?ð^¾Þÿ¼¹?ÁIsx ¸?Ô&gt;@RDl³?\l_x0012_-Â­?ðLTz·?ãJX_x0002_DÀ?YÃ¸ÂF±?I!6x°cÀ?àÕ³àÛ®?(D}7¾?tk_x0003_ýUÛ¹?N_x0002_©Ûðl±?Y~{Ûºµ?³ö"ÍJ³?ÎlñÿM¹?£pHß+öµ?õÆæ_x0012_Y&gt;±?¤|)f­iÂ?BÑr_x0005_(%À?Y_x001E_ðÎ_x0015_¸?_x0002_±rk5°?_x0016_ç½_x001A_	;°?íÚ]Ñü²?{_x001B_=Ut ³?¥Î	!gõÂ?Ø'UÛ_x0004__x0006_=õ°?j¾ÛDG¯?¬V_x0014_²?}Þ®E¿&lt;¶?W^gFi°?¬ß=£º?+M_x0001_uäÀ³?Ð8`w_x0008_Óº?%÷¡Ï_x0015_Á?_x0013_ýXçf_x0015_³?è_x000F_ç^¥î´?¬-¢nv~¼?Yo	s$Nµ?_x000E_ut7_x0003_³?XÞ&gt;_x0008_ÒÌ±?üuiec¶?Ä_x000B__x0010_Zõµ?t³_x0001_Um§¾?_x000E_WsKå¬?½}O´r9³?	U#Ze_x001A_¼?&gt;q_x0005_±U¶?RY_x0004__x001C_§À?ñ×Ók´?_x0015_yÀ_x0019_.ñ·?_x001A_6_x0005_|)$²?Y_x0002_(_x0019_Ä´?Ä3#ý7¥·?Öh»ßM²?WA·5U5³?A_x000D_|øª&gt;´?F~æ§`¯?_x0005__x0006__x0014_zÓZ¶f±?Í¾ 0E¹?±_x0004_ü_x0003_)êº?_x0018_Ty_x001D__x0001_¯?F¯(å_x001E_"½?r¯Ï­èÊ°?èZÑ£ã\¯?_x0016_ízì´?±"zZ-µ?º,_x000E_°?P_x001A_GÔÎ¾?_x0004__x001E_4hµ?Ó_x001A_V\1É?_x0005_À_x0015_¡L³?Ã=ò!µ?\ÒÓÁtj¶?¼ndø·?úP|_x001A_c·?|_x0002_¹_x0017_ðÁ?{zw_x0012_¨ô´?À_x0011_zd¸? Ø.Løº?£­·_x0008_!°?wX{Èx^¸?_x000E_rØ­_x0005_¸?_x001F_[Äw|V¾?Å·º×Â¼?âæ_x0019_!_x000D_&gt;±?ØÚ_x0013_,Ø_x0016_´?m_x0001__x0005_Kñ`±?ï_x001D_Ý¡p_x0012_°?&lt;JÈ_x0001__x0003_ÖÄ?R_x0016_dD½?N7â4z±?«e_x0002_wèN³?oMgh­Ä·?_x000C_ÉX	?_x0016_¾? gB!t_x0004_¶?¢OCwó®?ÐþÛi_x0002_Å·?çòc3_x001F_§µ?_x001C__x0012_ì»î_x0001_²?ã"H$dG²?a©(ÍÖÈ±?=ìÜæ[y±?±xoÑ.³?¼é×÷_x0018_½?}}{£¹?'µLâªf½?èy(ìw!¸?ÃÇé_x0013__x001D_½º?_x0017_©ëg²°?U_x001F__x0016_û_x0005__x0016_²?¨v¦iv²?N®HÒp9´?4ÞXÞ´?k£/_x0019_/¸?ã~_x0017_,&amp;_x0010_³?óÔ_x0003_áÄá¶?¾Ñèëú®?ÚdÁA»?4un²»%Á?_x0018__x000C__x000F_Ïí»?_x0001__x0005_h1(î_x0004_®?L,UäØû´?_x0006_sÄ¹S«µ?ó_x0012_p_x0011_·?_êA®Ø1¿?B_x0012_Ùp·?èQ;®?éNï_x001F_ý_x0014_Â?à¨_]¨úµ?¸È£`_x001A_²?_x0002_=nÐº?¦)4cl½?&gt;{îaÂº?_x001F_Î3_x0011__x0012_´?êÊ°ÞÛ¼?Sd8ª)Â?&amp;¨mðQ1³?5_x0011_²Æ«ß´?ÊÇhÏx¤º?S/«Ç2²?âñò$`±?ùÕÅ	Â?°ñ_x0014_Lú±?À_x0003_é£!Þ´?" Ìh_x001B_C±?\[^ú*»?&gt;"ÙµA®?PP@®²?2çÀ_x0008_£í·?xD#ÌÑB·?_x001D__x0007_+éR_x0017_µ?ÛÏ¥Ç_x0001__x0002_y²?jýâ¸Òº?9?½Rè´? 65p¶?ÖzÍ_x001D_Âá¯?mÈF®*µ?ûâä_x0003__x0017_&gt;°?R_x0006_ù_x0001__x0004_­?)sÀòÍ_x001F_Æ?_x0005_P_x001F_m£_x001D_±?_x0017_½Î­°²?_x0006__x0013_UI÷º?_x0003_jè(µ¶?C5Ë.k³?]&amp;#_¿$µ?ã­_x0019_[	±?_x001C_2þ$Öµ?EåéAC¸?hGNís¿?\_x000C__x000D_Nú_x001C_µ?&amp;g_x001A_ðÜÓ¸?_x000F_$ªCs±?_x0003_û$_x0013_¸?b&amp;TJPæµ?ìr2k£°?ÿ&gt;èÈ_x0017_å²?_x000D__x0014_AL_x000F_Ã?_x0008__x0018_¤ó´?,\òÌ´ó³?7+C³x¬´?h­4òj±?&lt;uÏ%¹|¸?_x0001__x0003_²¨t¹NÀ?F_x0001_Ï_x0016__x0002_Á?5î_x0007_³D´?·ÿjâÉÀ?èç(± ·?PV²/bû±?µËä1_x0006_³?\_x0003_¹ÖÖð³?aP¸R_x0012_À?¡}jM²?_x001B_;_x000E_¨°?cêª_x000D_Dn²?ÉÍ"_x0002_ûÂ?ÇÑfO@°?ØP »?A¿øfo°?_x001C__x000F_b~&amp;^µ?ÙsÊ2°?îIOè¸?%_x0008_ÛO_x000C_¡»?-¬FýcX¶?L¿Î_x0006_Ã2±?g.I`°?_x000C__x001F_²^EÂ?Û_x0010_YÊßû±?v_x0014_o_x001D_±_x0008_µ?ìoüðm¢´?káÙx³?ìu|þ7±?÷_x0010_!ËZ3³?A3Ãt!·?3_x001A_ð_x0002__x0004_&gt;Q¶?tk²_x000F_pG´?Ú(jÆ´?yr1_x001B_h½?¤_x001D_i#_x000C_¶?±0ÎØ»?OböÅñd²?÷FÑ±H ·?³_x0014_ù;pÆ¶?ËÉ&lt;#´?/j_x001A_Z%½?Ýloz§³?óPèGbN´?üâ_x000E_V{T¯?µ£AMsb°?@}ãe »?_x0019_¥ÊÐ:ÜÄ?,_x001B_3Û_x001F_´?÷é«Å;y²?Æ_x000E_^°&gt;¼?*ÍìëÜV³?_x000D_½ÃÇÑ_x001A_Ä?­L8¢¯Ô¶?Ìf8[À_x0011_¶?ÜÚ):\k°?*QwX^(À?8æí_x001D_¡D¶?À9ì¸?|&amp;-þÞÂ?_x0017_c_x0003_^ûØ´?/ÎgË^³?_x0001__Ô_x0006_è9¶?_x0005__x0006_+é_x0012__x001D_æw±?U(÷)l¹?qåÂðÅ?c|Q»*²?É·_x001F_ù¸?¯`sõ³?ñxj÷RÅ?¿Ì¹4Ä²?Ù_x0003_2m_x0010_KÆ?_x000B__x0005_Xô¦´?Ãõ¥¦Ø½?_x0002_®N-Àw°?$æ&amp;=¢²¯? ð(.Å?V¾-_x000D_*+°?í*$VÂ?{ur¬²?z£®ù¡°?ø²_x000E_Jsw³?%´~ÀP×µ?²_x0006_Í_x0008_§_x000C_·?Äa)¦ÕbÂ?7S¼ë±?_x001D_T_x0001_¦`¿?_x0004_Ðrá_x001A__x0005_¯?ãq£E`_x000D_Ã?;n~wq´?v_x000F_´Þx·?ö[æ¥³Â?Â£§_x001C_¬¶?si_x000E_1³?nça_x0005__x0006__x0017__x0001_¾?Ú}_x000D_Á?ÊÑj_x0015_ ¸?¤¿Jy$ú´?«åLôÜ¼?ÿºÃ _x0004_UÂ?/¤Ñ ]¾?úC§Î=Â?+÷_x0014_zÃ?Û[RVµ?X_x001B_mþî³? 2ÁöÊÀ´?ç½	:_x0013_·?X'"q{×®?oHÂÈù_x0014_º?mè6T_x001C_·?_x0010_-ùûY_x0010_³?ôÜ_x0019_õ¯±?Fª_x001F_H	{Ç?ò8FM_x0014_£µ?Th½Z¶§¸?¯ |Tzµ?¬_x0004_2rÜÀ?Ìeà:QÁ±?Gs´_x0003_²?_x0012_ÉÿÂñ°?C_x001F_êRjý°?ä_x0002_®þÉ¯?t_x0004_?Ýô±?h_x0014_!¼_x0006_¾?ñ´r_x0018_ê°?ò×à½d·?_x0003__x0004_dä÷_x001D_ÁÀ?kûÏüò¨µ?,í£P_x001A_J´?ñ_x001E_d`¼]²?V_x0018__x0019_=]µ?X _x0001_Á ¿±?_x001C__x000C_{7²??spèT´?ÚP3q&amp;¹?ü79Å}N®?ä,_x0011_­¡_x0006_²?Ö!Yõ·?mÚ±_x0019_Xô²?)ü|S:_x0013_µ?¯­^Ú´?&gt;»ê}vO°?4|]Ð=¾?¿_x000B_Ã7xÉ²?´°·×¯{¼?6µú\Ð®? 7ÃòJë³?!_x001D_îÞ²À?³7ÈÆ_x0002_H´?_x0018__x0018_Æ"Á?¹_x000F_÷ÒÎµ?ùÜËÐI´?É#HÅ ¼?öÈXçÔb¸?±_x0007_Ã{í2º?_x0015_ª8_x0006_¸?É._x0015_þ´Ã²?ûç_x0003__x0004_}®?t¤'a{À?£zÀ_x001A_µ?ÓÚ,;öþ¹?_x0008_±)pö?À?n_x0017_âç¢ ³?òçDØ)²?`îY­ ¸°?Á¸M_x0002_µ?í·ã/_x0007_8³?i²Ä{mÀ´?â#_x0007_HH_x001C_µ?ÄIÔü*AÀ?¡|£_x0004_Ñ°?NGúäÆ[±?_x0002_2fTz²?IjU$Ý²?PL_x0019__x0014_áfµ?C´÷IþW¶?Ø®O°9·?å;_x0001_fë:º?£ÖËz²º?W_x0005_U»ôÕ°?|õ¤Wº°?Ã_x0011_í*±? ""îÓ_x001D_³?£ßRÓ³È°?_x0007_9_x0012_!_x0008_ö²?GÔû¶´?_x0018_ª¾û'³?Ë_x0002_Ðõê¯·?s­_x0006_O&lt;÷À?_x0004__x0006_¡z2x©_x0014_´?/G÷_x0010_wÀ?I3©6·?#"wIÜ·µ?h_x001F_²¶?×A~LÆ°?_x001B__x0017__x0001_7»´º?A2ÖÕ²?è]¬ÒÓ»?AÎ_x0016_«²?ÿ¥_x0003_£úT²?Zèp«³?°=¶£àú®?ífRØN_x0002_±?ÅÄ_x0003_xã°?Û_x001E__x0001_¸_x001E_B±?Ü²ñ¿_x001B_,¸?¦¹_x0019_Qa±?ÿb	ÏÕ^º?èÊgôã¿½?5Åt_x0016_Ì·?F|]ÏÐ®?:×ð+L®?l³CÄõ¹?_x0005__x0008_w:ôÜ¹?je§¾°­¯?($õ_x0018_³?¾1g¶?Õ½&amp;?ïº?««_x0015_÷{k¹?¾_x0013__x001C_ú9»?Èµ_x0010_i_x0001__x0007_¨V¯?%üoýQ²?&lt;U³peÀ?¹ÑsÄÈ¸?tS_x001D_ÎoÁ¹?_x0019_kB_x0006_¶?ÂxÐ_x000C_¯_x0002_²?\R5f²Ç?_x000C_b_x0004__x000C_³»?ûéI_x000C_|´?ýà'@_x001B_¸?_x0001__x0001_g	D±?Ý¡Ó4q´?Á_x0007_ÌÍK±?À_x0005_ e½´?Îù_x0016_W´ ®?óÂl!´? _x0013__x0008__x0001_¼¤°?cµHc=VÄ?|_x000D_à_x0003__x001D_µ?¾l=¶¶?në19¼?h;Rt®d²?*_x000C_;_x0012_¤À?1vwROd³?ÍÌI¨8²?ìÏòø±y»?	Ý¼ä&gt;Â³?ºÎ=_x001D_X·?l³9õ,¶?öm£Tå´?£	V¼)-·?_x0002__x0005_.º»×_x001D_²?êÔ_x0001__x000B_¹Ã?_x000D_ßWs6°?_x000B_7_x000C_ITà·?ábÄä*N´?ö$B_x001E_Ç»?l±_x0003__x001E__x0016_¿?uÎeëj_x0008_¸?È_x001F_)Äñ¬?IqÍ_x000D_ ±?9ã(ÆCD¹?8Yå±.¹´?_x000F_èè rVÀ?°d_x0013_ÖWNÂ?¦Jº3Ê_x0008_¯?ÚÇyÑ¾?ÒÐ_x000D_³?&amp;£ñ¯?Ó9_x0012__x0002_°%¸?_x0015__x0011_§úe~Á?ÂÔIhZÝ¸?y)ûø´?Ç½Ãí_x0002_±? ¥_x001E_¼ºº?Õòzj_x001B_öµ?A0ê_x0013_¸?­E}R@w´?Mn*÷Z²?É_x0004__x001E_ný±?_x0014__ªÂ¾Ê±?¿2Q-¡µ?¤8Kñ_x0003__x0006_÷ÙÃ?O_x0002_!¿µf³?_x0004_Xu®_x001E_ë¹?÷ÍBr!½?þ!²L¿?~Ò¤±?&lt;½KP1ºÁ?_x000D_ãÐx³?qÁ!&amp;®¶?R_x0017_ÅS­v¯?Û®+jK ²?.ß_x000C_ßËf´?Û]çÓ±?	Rþ_x001C_oÒ¹?Ë!ËÖ¸²?ÝfÖ_x001C_½?]È½z_x0005_Bµ?Q«ú¨Ç?]È_x0017__x0004__x001F__x0016_µ?ó4TîÃ0²?_x001C_Èà¯_x001F_¼?hIì¡³?Å_x001D__x0002_&lt;_x0015_´?_x000B_.çy®?R(ýCs_x0001_²?ÞùwöëÌ¾?@qm·?:v_x000B_µ{ÒÂ?o(,Ãº?M£Õ¯^F¶?Ã_x001C__x0007_à_Ã?;3_x0004_qaÑµ?_x0001__x0003_Ú?×#äº?woøØ_x0013_x¸?Ýo_x001C_MH²?KØ®ÉæÃ°?Qj­-MÑ·?!aÒ×±?2´^À?yú6)¼?Y_x000B_Í×¢Æ?tìàÁ°?Ð,ë@ïé¯?lC_x000B_}ò®?W[;Ã_x0006_	¸?ïÃ9C±?Ú~ë§£¸?º?³i	+²?Å_x0018_Fïæ=µ?Ò4°e±?¸RJUa°?*¼¦Je¹?_x0012_ún¨}l¶?_x0006_á+µäN¸?ÜoÉÈÛ¸?v®èùÑ±¾?_x0002_»38*f±?Ðî_x001B_i_x0006_Ò¶?_x0008_ ©_x0001_8eÅ?uçé´?\æ»ç¸´?¼_x001F_LÎG_x001F_µ?ÃÍºoªµ?¹JxQ_x0001__x0002_Þ ²?6ÒÐjù´?eíjµ?ì_x000D_`j³?_y¢Û¢·?\_x001D_Ny­¯?n÷òBL´?_x0011_²H+°?äø§§m÷²?'_x000B_d_x0012_¸?à!__x0003_ì®?}LRbº?_x0016_HiD&amp;¸?@]_x000E_Oõµ?_x000B_NX-_x0003_R·?_x001A_àÉÊG°?OKmV(´?8X_x000C_ûûQ³?3ÎµÖ¸oµ?êMG]Sê²?2_x0004_ÎgÐ¸?_x0001_í¦@_x001B_³?½z+¿ØG²?{æüüÊ#´?"!RBnÂ²?_x0001_8êÍ_x0006_¼À?[ý+1Æ?¼_x0005_êP´?Ç¬¼4u°?°é_x000E_pk\³?_x0004_ÂÛÕ0·?ômÆ&lt;S¹?_x0001__x0002_20nl=_x0011_²?~"§±?ÙÀl$s¹?_x0001_´Ü1½?6Îx}gÍ³?qSÕöxî½?ª[_x0019_ôÆÙÁ?mÐ­ÅW\°?õÃÍ3¼$±?ïþÌùµ?eñ_HÎ®?x´c:¶öµ?ä4µ(µk±?_x001C__x0006__½m.³?e_x0006_Ô0&lt;_x001C_²?NW7_x000C__x0013_Â?\æ¸¸·?ÈÚLÈM½?^Mï´?´U¬´³?³Ó¡ôi¾?_x0004_Q´_x0002_×T¶?_x001B_Ký;áû¿?´3 õÆ¯µ?AK-_®á´?Ì!âè´?np&gt;XuAÄ?×¯VÃ»º?_x0019_HJ-_x000E_Q³?wÅúðF(¸?@_x001F_½õÎ°?ôQ_x0002__x0003_ª¶²?]_x0014__x0013_¡Taµ?p·Ò¹éµ?)ïÿÃÆ¨·?ä/mÜ±?_x0017__x0017_G_x0007_+¿°?áa_x0015_wl¯?!GVd*oÁ?ÿÿr_x0003_±?à¾Åà^¹?¹ñ_x0001_ÅRe°?_x0003_D¥G6¸?F_x000C_.yÌ³?QÛ£ï_x0004_µ?Ü_x001F_³¤`¿µ?ÛGn_x0014_¹?^{¡¾·¯È?Æ'Ï®Bf¸?YÞ_x000D_à\Å?¢*ß¼»¶?´Q_x0013_uÛÐ·? 4ÎN¾±?_x0005_¤b}_x0010_¶?3GP§þg³?TjOµ´f¿?$ðÆ$_x0011_¸?×B²^V¶?±W_x0015_#:T±?³526ùØ»?Qùµ_x000B_¿&amp;³?._x001D_¶¹0°?®u«9"Ý±?_x0001__x0003_I_à¯´?0x-56º?i­&lt;AÔº?g_x001A_¿_x000B_¤Ç?Q/¥ß½?uÛ%Àµ?Lã,_x0012__x0002_Á?Xç*Aÿµ?Rx¢ë7R»?zVNgð°?¨_x001A_LÞÃµ?$_x001E_¨B(¾¿?ØêK__x0016__x0013_·?_x001B_h³¢0·?Y¸Äjé_x0011_Â?_x0010_t"ù~E²?u{/_x0017_Ð¹?_x0017_Ö¥éBbÆ?úqã)´?O&amp;_x000B_s±?Ì.Ne).¹?ÔÆ|¿­?_x001A_d%p8­?âpÉ	ÍÌÁ?_x0008_QNCÚýµ?ã7¼_x0007_£·?¨¦Y³?Ô×)R£B¯?µ«ý&amp;á²?i_x0006_ÒwB³?l 5_x0015_Hô½?T}N÷_x0001__x0006_&lt;´?ý1³?_x001C_'d*¨T²?ù_x0004_õh±?_x0002_è0¦_x0015_Ï·?t¤Ø[R³?XB{´jOµ?z×_x0003_=åô²?'º_x0013_Ú²?_x0016_±|ä;¸?¬C×é#´?ê--Ã_x001C_º?$_x0008_Kü_x0001_,À?@ë$BÖé³?F»¢_x0015_ëµ?%õïQ¨v²?Í~àÌcÁ?i_x000E_ì ]¬³?ï¨ @±?sµ_x0019_¯Û´?ýlÇ(±ì´?©Ñ.A°?_x001D_Àaüº6¶?ï_x0005_a#Ä±´?Xûóµ?x{±2³??¼ô|_x0001_{²?ÐÊ¦_x0007_R·?¶S'+ây³?_x001C_K÷.cC·?_x000E_[¦$5·?Á8	dc×»?_x0001__x0004_GìtÁ_Vµ?rÕ¹á«e³?ÇIîµçÁ?y*_x001C_ô»?Ä#ÿfµ?,hýíÏ´?_x0002_Î_x0016_¯_x0003_Ü®?_x001F_ýÏîZÂ?ü4_x0011_-X³?_x000C_fÐÀÉÁ?51MÜÖ´?&gt;4O_x0019_6¯?5QKÁ+_x001F_¹?+_x0013_.Ó½?¼õ_x0003_Bæ}Ä?0¡²Ôþ¯?ÞJ½}ûC³?_x001C__x001B_ð0²_x0001_½??)Q?k²?_x0011_0]¶?RÜ¼¦â_x0001_Æ?·y_x0002_Ôè°³?~_x0017__x0003_àtè´?Z4ËÉå´?Dì__x000C_7°?ª-Ñ_x0002_Lf¯?(_x000B_¶NõÀ?çafâ_x001A_³?¸o%üJN³?_x0012_wÆÚÀwÉ?TÎS;XN°?xä_x0002__x0004_½³?¶LðÊº?]_x000B_w»¨h¿?K_x0011_Ã§eº¶?yÜ¤_x0010_pð°?£ÅN_x0011_j³?È_pe/ð±?%áõýÛÊ±?_x0005_Ò äþ§µ?t3yô_x000D_kµ?_x0005_zrÅªË¹?3p±**±?BÏ_x0008_þV¤´?Ü_x0014_¯¹_x0018_«°?Ç_x0018__x0003_GËÈ³?_x000D_®Ö²0µ?_x000F_Ê[_x0012_ º±?Tdf_x000C_d°?SQQºû¹?öxä?É©­?l_x0012_èõ/µ?¶Ë&amp;ï3d¯? í©ÔE¶?fúè_x000F__x0019_9²?×fN¦m·?_x0016_d_x0005_«²?®_x000C_ô|§Ò±?RqÒD³?ÛºÏè4_x0016_°?ÉÖ¨é#á±?BÚË_x0001_e%Â?­»_x0006_y6_x000B_¸?_x0002__x0004_XÀá§}·À?_x0004_§§¤õ®?l~g{_x001E_½?DC72Ò¾´?þÆ¤Å©²?_x001A_ÏÉõ­g¶?õ_x0015__x0014_jS¦±?ÜíËLT6º?¼Æ_x000D__x001B_Å_x0018_µ?g0·#{°?¯Í£Ú±?Gì@ÙjÃ?Ýe_7«±?+uÌ7°?éÄNåÿ_x000D_´?_x000E_Å·à½ñÃ?µÕk\³?_x000E_¹ªzo.®?6çéÞ.º?ÀðÍ/»_x0001_Ä?_x001A_ûU÷_x0014_·?ÌJ==ÚÄ? ÿ§à_x000E_´?_x001E__x0008_äØ¿»?îäÉÂ~¶¸?¿*y¡5_x0017_¶?_x0007__x001F_Á(b¼?_x001E_H`É°´?@_x000D_^u_x0003_/·?3¼ª)#{·?Òº0åÓ´?W_x0004_à_x001F__x0001__x0003_bMº?Pjqí%À?_x0018_"øp_x0018_Ê¹?Uõ_x000E_×&lt;´?bÄ_x0017_dc®?%mÛè»µ?_x0003_Àc®f'¶?Ñx}_x0010_µ?é¾qâ/_x0017_²?_x0018_SgE`|²?,Öd~SÂ?QiRx²?{0Êk÷¸?³¤ó%²?=|_x0002__x001B_s³?ükf+mð¯?êÚ¢Üº½º?ê/~åTÚ¸?9êý.³j·?Já/´?ãµcFü³?Ì+Æ±?¸²¹ûý±?ïö¨2_x0014_]´?yxçúÆ9¹?¨ ¤n9÷·?Ò¼Þ_x000F_Â"²?h_x0018_!ÿ^­´?lfh6u_x001B_¸?ÉÛýÐµ?I°JÆR(»?ª_x0014_£åRÅ?_x0001__x0003_#"=N=±?Ý#Á$ ²?%±z_x0017_À·?'fïÛÿ·?ÑaæZÒ_x0012_³?~Ñy*Ùm°?P_x0014_¿5¬/°?*Ë½Ä¶U²?¸Çpö'¡½?4¥@.@±?|çüÛ¢¸?"tµá_x0016_¢¶?¡®xý¨À?µ÷}õÆ¿?_x0015_Ýrö³?`_x0011__x0013_P¹?_x0002__x0004_fÛÂ?!ÚW0ýv¶?ì]_x001D_GÆ¹?ç­_x000D__x001C_é·?²åL1¾?$à¡Tw_¹?Ñ_x0014_ÊO!¶?N/àVhÂ?_x001F_G)QØÝ°?Õ1fBëº?ÌVÈå«°?AÄÍ_x001C_çµ?T1¸,BY²?fºY_x0019_SX³?RþÇÒJ¶?ÍK±S_x0001__x0002_b¹?O]^¶?É_x0015_Y°°?®×6v·?¼¶ëßX¾?Lrõ³áb»?g_x001F_ Y_x0012_³?9_x0005_²?°?ámÇÛ´_x001C_»?Ögù§_x0017_µ?µ_x000C__x0015_d6±?Þ¥Vç³?ô³_x0013__x0011_ºzÀ?ÿbÑ-æº?gµúKåk¶?L~i_x0008_0²?_x001F_¶qm³?&gt;-q_x001C_Ã-¾?_x0012_ÛÏKNW»?±$óÎÃ?7°òç]Ë´??¶Aöt¸?*zbh;å·?ìxl¼Á?_x0007_EÈs$l´?¶\ÊÔ½_x001E_¶?·gM@{Â?Jæ.jÈµ?R-vò¶?_x000E_ªËÒ³?_ÄÄ¢ñ_x001B_À?èzs¨; Á?_x0005__x0006_öµ_x0004_*èÆ?£j¡Põ´?û_x000D_õkÈ#¼?S_x0007_»[M0¹?Ç\/¿²?U^§/¸?Ûdç$re²?g¡b_x0002_²?N~½ª _x0017_³?,ÎÂNY´?_x0015_ýCÁáj´?_x001A__x0001__x001C_at½?_x0012__x0001_¾-3M°?_x001B_pyäFF´?Þ§wà_x001E_u´?ýq°éP_x001A_¿?Èß£!¶´±?P]_{í­?fw}&gt;¼²?zþåLk´?Q_x0003_W@H±?!­÷cx´?§&amp;Æzâ=²?RÅlÿÑÄ?_x0015_©&gt;p¨Â?{ 7_x0011__x001B_Ã?"0þ$Î²?~­ÜM±?±3Hõ¯êµ?ÿÛÖ Gp¿?bÀü}*_x0018_³?dî_x0001__x0004__x000C_&gt;²?s­ût°?ûQ2ïÝ±?Ñeûì&amp;½¼?_x0008_ºð\±?êá÷{Ïa°?âI ._x0003_À?°6é_x0010_,·?ÔHnàí+Á?_sÃßæ_x0004_½?§D_x0018_Ìd®?_x0002_ë«q×5·?¥°Oª&gt;_x001F_±?¤çÖ v6Â?N_x0005_ÅJ5ùº?_x0003_ ¸Yä¥À?-MÉA¶?Ùuì¥k_x0004_³?M¼ÔFP&amp;¶?²®'R£±±?Ö$y_x000C_c±?	þÜ£:¶?	çÝ©¨nµ?_x000D_µþyT¶?¨åV_x0014_´?_x0004_4_x001B_,j¿?ÂÓ@µ]G®?bß0Èö±?g$¨²ÀR¶?_åÁ_x000F_kW´?~-îõV7´?,\À:_x000B_µ¯?_x0004__x0007__x001C_	p,NL¯?_x0006_VxÒäà¶?ºaÔ¿?÷åQ»_x0001_L°?ñ_x0001_McFÚÀ?¨óFñVV¿?ÃómÉê°?Õ2ê±?¥ùg-$ÜÁ?Êú¿wÑj³?È_XQ%¼?ý`,´? Ú$_x0003_ßÿ±?ïfTV^E°?ÚÆ^8à¼?ÎZî8Ð_x001F_¯?ôH_x0014__x001D_q¸¿?_x0002__x000D_|Z¾?~®Kxù¯?ß_x0018_ÀrÃ?RËà_x0005_l_²?_x0012_"ï!&amp;¶?þ_x0007_Ë!1´?þÛn¼®?iÕ_x0010__x001E_·?uÜÖdÕ$¹?V_x000B__x0002_¡Óå­?R·­_x001B_·?²fd%Í¡³?ªÿq^è°?-G49·?1Â._x0001__x0008_°½²?ú_x0004__x001F_¤_x000E_¾?8k³µt½?òßÁó&lt;·?_x000C_+tC0¶?{#­_x0010_§»?B¬2CH?¾?ðoýgb³?³#L_x000B_t¹?_x0008_ÒIÓ·?±TD)ì¹?£ÙLlµ?ëbW¾u¸?ÏÔsåùçÉ?8cÙ2|_x0007_»?cý_x0003_©y²?øøM9V¶?Fþ\X»¾? 1_x0011__x0002_3¹?z$_x0015_Âª{·?A2Ìk8àÇ?9_x001F__x000F_#_x0002_¯°?ø")_x0019__x0005_²?3=ë_x0014_B´?_x0019_è¯³°?_x0013_ç­zµ?Uè_x001A_ñX··?{_x0005_3½ó°?_x0013_í©)Û½·?_x0006_ÐnÑ5¼?ÔJ¤_x000B__x0016_6Á?i};_x001B_÷´?_x0002__x0003_¤éú!«_x0004_²?\«¼_x0002_w¸?ª_x000F_mÕì#¹?_x001C_ðP¾²?_x000D_I`¤`Ý»?_l&gt;²*_x0016_Ä?-Rõ+Ç±?Úè!¦»¾?Ý­_Ç¹8À?½Ï¥ÉÄ?îý4;ú¹?_x0003_¢_x0006__x0002_ñK¶?¿lôX_x001D_Ï´?´ÚtÓ¥_x000E_¸?_x0012_|²§´?kÈaùý&lt;±?YÓÔÑ/&gt;³?©DlvÑ¶?D_x000F_À²¹­?Ö_x0017__x000F_L]_x0015_±?4`QË	X²?1_x0001__x0003__x0019__x0001__x001E_º?7n§ÖZ¶?®_¸?³é5ú¬´?yp¬KK³?w©Þt¾?çfÖ xÔ¶?_x001C_úm÷_x0013__x001C_µ?vv!_+_x0016_´?þú¬ÙÅÐ¯?l_x000C_ªZ_x0003__x0006_aÕ¾?&gt;à_x0013_Ú9_x0014_µ?m®_x0014_Þ¹?ÇÜ²·Ã?Oê_x0007_dÖ°?«_x001B_³JÖÈ?þsn?Ù³?_x0019__x0002_L³¢Kµ?lü+v¾?{ÇD|Ð×¾?_x001D_×	ÕA«µ?¾Î_x001D_¦}K´?Î	_x000D__x001A_ãÌµ?¼`KG¦ã·?^_x0008_{Í_x0002__x0016_¶?ý_x001C_¤UÅµ?ÆGâ_Ä°?©é	Ï(²?+Ú&lt;èëµ?É_x0001_e_x000B_CÆ?ÞÕ÷G¹­°?0Kö¥ý¯?pÀá_x0008__x0011_Ä»?ª¿a_x0013_¾?_x0007_.Otp_x0017_°?_x0011_ý_x0019_?­¼?U_x0004__x001D_^Õ­?_x0005_N@á¡\´?,á_x0015__x0013_pÇ¶?!²Ø[Ã¹?ªÂët1µ?:_x0004_ø_x0016_µ?_x0001__x0002_s_x000E_64²?w_x001A_'O²?qÀÞ],°µ?¥D¨ÀÄ_x0011_°?}Jä)ñÛ²?çÆßÿ·?äç­w¯?º?ÐbfiðY±?_x0019_£Yòw³?_x000E_dIÌlX´?èæ_x0017_ÔíÄ?Åi0Ó_x0012_¶?_x001B_q&lt;Î_x0012__x0005_³?ÝÞý)mÉ±?7_x000C__x0006_Þ@_x000C_º?Ú_x000F_ÜÌ_x0017_&amp;·?çª_x0014_¼µ?Ìôã(f´?16_x001B_^Ø±?Þ|Õ(»¸?kÇÉ_x001C_Æ³?«ºÃ¯´?Þbâ=×Rµ?ÿM!aú$Á?*_x000F_b1Þè³?Ãêv²?Y_x0012_"_x000F_*­?u=µ§	¸?w_k7¼?_x0015_2Ys º?¶Ü-Ò!a½?çÖ+º_x0002__x0005_l¨¼?\Ú*_x000D_I_x000C_±?&amp;|þ_x0004_g·?õ_x0002_Ï"Øç²?Ùµ:Ã%	Â?Yêw¾R¿?'Ü*iÃ_x0003_À?êHÍ9ß¾?×_x001E_¹²äËÀ?_x0016_Y_x0017_\³È·?@í^u_x001B_¼¯?+2H´²?3_x0008_o¸?UaÏã¶²?.GtZ1²?ÄñµA_x0001_¼?$ÁEø.s²?Ý¿TET²?õ=8_x000E__´?_x0011_þz_x0007__x0014_´?Kfà_x0002_Z½?~j;Q_x0012_²?_x0016_5_x001C_ m®?çõ¦_x0012_´?6jõÒ_x0014_¶?@_x001C_Á_x0014_Ì(´?ØüF,µ?B=_x0018_²¼?î_x000F_¹elÕ¯?Âlf¾'F®?_j-éã?±?¦]_x000D_]:¸?_x0002__x0003_±òµ?+_x001B_Zc_x001A__x001A_¹?ì_x0001_+È¸	±?Þ«¿¤=_x000E_º?XG·ß¤³?9ñÂ_x0017_·_x0006_º?£;Í¼£³?_x0010_Ä» 5³?Gõ;»ÃÁ?(=»_x0010_Ü³?äÁæ_x000D_Á±?ÊpÝ#:·?_x0012_RÀ§H3®?ø°Ëu_x0005_³?_x0013__x0010__x0005_Æ5ë·?ðb]Ì+Ì?¤£BÔüÖ³?¢_x0013_jaK³?	_®	zµ±?`x_x000E_ü*µ?«ÏåÎëÁ?JTy_x0016_^¹?»_x0011_çgk¦°?_x000F__x000D__x000B__x0004_P\À?L]ÃÅ,_x0017_À?÷K´6Á¶?5½_x0015__x001D_µ?¸_x0001_g]Ìj®?_.°_x0019_Óü°?&gt;zðù_x000C_z´?/Ó^&amp;_x0004_é±?lt_x0017_ð_x0002__x0003_Å¸?AÿLt£Î¸?*p_x001E_½]5Á?ºxNÀóy®?È³bd´?é×|\_x000C_´À?:_x0018_=¢°²?à_x0005_Ûi¹±?Ëåíá8Ó²??aùQ_x001B_¶?_x000F_íHâ,¶?C_x000E_ÌDñ±?y.±ÓÍº?!oðÁ?ý_x0004_:_x000C_0xÃ?[p*;9"¹?äÏ\¼¯?¯£Uà£°?/oÙ_x0013_VÀ?dz÷6&lt;´?ÿ¢g@Ç©¼?_x0004_wJ"_x0007_¶?êíÍh¸?_x0001_à_x0002_¦TÀ?a!(kp±?Pú6_x0017_ú+±?_x0016_mT_x0012_¤¯?S0¤X#³?É_v_x001F__x0003_yº?N_x0004_Ç/'_x001C_­?[_x0010_uÏ´?Q_x0008_­¢vÉ?_x0004__x0005_Ç_x0008_v¯j²?Izu;ú_x0017_½?¹_x001F_|_x0016__x0001_µ?:whm@¼Ç?Îôµ$F¸?Æ_x0001_ûÎd°?Gdß_x0005_{&gt;¿?FF_x0013_x$±?c]¯2_x0001_²?S_x0002__x001C__x0001_ ¹?û_x0003_+¢Ã? {=^¯?wØÐµ?£=7ÞÀ±?OË]-A_x0007_²?¶ìÕ×t_x001D_¶?¡U®Â®³²?èå¶ÃEÃ?Ã_x001B_ü®|Ç¸?'×CÆ°³?ÙP[Ô×Ô²?u_x0011_cdµ?¤ëõ°®?Ú#A_x0014_{þ·?ÌÈ2_x0012_µíº?`&amp;[âGÃ´?å_x0001_÷RÊ?_øK_x000E_Ç²?!¬§ë_x001F_H¹?)_x0013_ÞrÉ®?&lt;cÀiÜ»?\O¾5_x0001__x0002__x0015_¹?S_x001A_Ag³?_x0011_Ì_x000F_LuÀ?dLÖoÇñ­?l_x000E_MÓuú³?Ü«mÕ:²?_x0001_géV_x0003_µ?Qå_x0006_ö»?I1Ò=_x001F_³?¶ò_x001D_~_X²?_x0012_ê@\ÙÚº?9ì[¹0{²?JtïHlÝ±?_x000C__x000D_&amp;ø´?¢àédµÇ¯?_x0011_dÄÇ¹´?{ÿ&gt;`Ó_x001A_±?yLw±ïÄ?8¿Ì1±?¼X5íxÈ­?Í[õ _x0010_¶Æ?m9Ï1rÁ?k_x0007_ðäâ±?g|¡ô¼?ñ9#_x0018_ou·?_x0001_ÁxÍÕº?ÞÊ2ø³?°·Ù_x0018_°²?%_x000F__x0003_%£,²?NO_x001A_yøDµ?GiB:«²?_x001B_o²³?_x0001__x0003_EÎX×êÞ°?h_x001C__x0019_¼Y_x000B_µ?p%_x0006_P¿A¾?Âs_x0002_h;±?_x000C_¶[G¼³?Xe62¶?_7Ä_x0004_·ø´?w¯^Bå´?_x000E_u_x000C_ÎSd±?ºÅàò+IÇ?©[a_x0016_r°?v_x0019_ævl_x0005_Á?§S¯@âµ°?_x001B_ÃV¹?øç)~¸?o&amp;þ_x0008_(´?Ï_x0005__x0006_àç_x000C_¸?F_x0019_äÕ1_x000C_À?T_x000D_^S¸(¿?È«_x001B_ü;²?_x000C_§j¸qe´?_x0013__x001D_I. ´?Î¯îÂõ´?/x!FDÀ?_x0015_!·ÐNQÃ?[y¨å_x0001_°?N_x001C_ª_x0001__x0008_¯´?¡¥ßÊÐ_x0001_²?W_Î[si²?q!C òn±?4ZÒ§SÊ±?¤µ_x0016_©_x0002__x0007_&gt;°?}SÈ8_x001D_*³?qjm¡¶?_x0005_ÒW|m1Á?_x0016_!µ=_x0005_¼?ÞQ6Ó6¶?'~:Ï{_x001D_µ?Y*ÁßÜñ³?&gt;+1z-_x0006_±?`wDé4_x001A_µ?yÇôá¹°?3®Ò11dµ?óz_x0010_é}F¹?7_x0013_§Rº?`ÆÅ_x001B__x0016_ ¿?_x0017_ Òñ©»¹?¿sZ\Èº?Ý³_x000C_àÐP¶?2/÷W#\¿?òyº_x001D_¡_x000B_È?_x0004_vØÞ»?5ô_x0001_9¹Æ?÷_x0019_-8ù9¹?A¡ïz	ã´?ö}ëúò°?®mXj­²?K_x0003_ ÁµËÁ?P~·a£[µ?$_x001F_¾þ^²?gU$eLsµ?_x0015_VðÑl°Á?_x001E_/\_x0014_ûðµ?_x0001__x0002_±µÑ¯?_x0012_SÌ®?+dÔ@µ?&amp;àg^d_x0008_¶?M_x001F_è«NúÈ?»_x001B_kD+Â?epàÛ¶?Í3*ä³?ä-B#¡°?Ù"òäýÂ?½ç_x001B_-9´?j]-(_x0010_­?5p°_x0010__x0010_´?Á¡høÃÝ¸?f_x0001_Ã$9È²?«	Oßíø°?ú´t6?²?øk_x0005_q´L°?°¯o_x000E_ê³?[´_x001F_jÏ8¾?Ù.È{F¸?lâ_x0001_¨C²?"0"Tv±?&lt;nÒNË«´?qüvn3X±?$RÀ2Û_x0016_È?_x0016__x0013_Å§´?=l\Mj´?QWqëy´?÷_x0018_¯©q°?û¹©¸?_x0011_µ?L¤_x000C_õ_x0002__x0003_þ³?ED¿÷ù°?Ë &amp;Åée¶?!7Ía/[Ã?_x0011__x000D_B_x0007_!,¾?fÁC_x0003_Ø&gt;²?ÈH/YÁÜ·?À LØ¨8µ?j{q_x0001_³?&gt;ù³ÈFu®?|J @Æz²?¶è_x0015_¢«´?«h_x0016_:_x0005_´? Rn_x001A_µ?ÒZ_x001D_ö~¯?¤eEÁ_x000E_½?úpµþQz°?'ÉÕAé²?_x000B_uóí_x000C_·?âo_x0008_Þô¶?ð_x000D_Ès»?«bä¤¼?çç×ª¿8¹?Q)uÂ_x0017_½´?Ó_x0005__x001B_mvHÁ?_x0014_$_1_x0003__x001F_³?]¸@Q_x0017_º?íõ?Y8¹?Æ_x0011_'êÈFÃ?K_x001B_(¢áßµ?¡_x0011__x000E_T)°?È¬âÕÔ¶?_x0002__x0004_Ð¤&amp;6ø¯?ÕL$ÐT_x0015_°?kia_x001F_6¸³?r¾_x0010_xøA½?¼µ¸Ä¶§²?_x0013_ý¨Æ_x000F_½? ðë¼?_x000F_&amp;&amp;Úyþº?_x000F_+~O¶?éÏþ^çø±?;'_x0018_&lt;;º?£þi_x000C_²?¨_x0015_z_x0015_ð´?Wrp_x0010_±?ÑbæE¼?áV²}SxÊ?D:fèÈ·?_x0010__x0017__x0003__x0001_·?î_x0010_¯Ð_x000F_¼?4Ö"}µôÃ?¥Í¥Äk¾?W_x001D_ô¢.²?e/è¹¼?¨§._x0003_4°?ô'î¬c¯?&amp;ùò_x0011_¯³?lø´_x0012_§°?Ú3JU!¾?*_x000D_XÓ&lt;¹?8Øú±?_x001D_d½óÀ?	£&lt;ô_x0004__x0005_Îüµ?~¢ØÚS®?ÐÅ_x000C_}ÊÞÆ?ÚÑ _x000E_·?ç½_x0002__x000E_4¶?[c_x0002_8.²?_x000D_,Þ¼Î#³?û_x000C_Äùe_x0008_±?	/¹4tÁ?£-Ýz_x0002_Dµ?çÝ_x001A_È&gt;µ?¿0÷'í»±?ãYÞ+Ý¦³?_x0002_§?ÕL¸?}nÿ}Æ·²?&lt;ðåÃ_x0003_Õ·?Î£,Î©¬?l|¼ðµ?FÄ_x0012_µÈ½?ú¿ó_x0003_Þµ?*1%Ê(Õ®?£×+&lt;uÞµ?íit¿êØÂ?àÈB¥_x0007_³?©µo'­¹?Þ¨@1ñu²?ü¬ö­oº?#°9½O»?_x0001__x001D_Ú¹¸?Üix?r²?_x0012_,ÛÏ_x0010__x001C_°?_x0006_ñÛ³?</t>
  </si>
  <si>
    <t>b77be090e89487acfcd2b595bdfeba53_x0001__x0003_d|JËJÐ´?WÌÁE=³?FXçÜd'·?Ó_x001C_GY¶?_x0006_¦éuz¶?_x0014_hô ç»?Ô_x001A_\M9R·?½ÔVéPà²?ê[_Ù²?_x001B_á_x0010_+³?rg%²aõµ?ªc_x0001_®.Íµ?.¤'vÍ£¼? D0VnÀ?¯5ßþ[î´?$ØÔ/:°?Ò_x001B_4ag¯?iæÐãHµ?u#î$_x0004_²?_x0010_g©_x0015_×ä±? _x0007_Ex@±²?_x001C_¯¯_x000F_»·?`{RÎo²?	(é_x0002_³?,üµD¶?Òsfus®?Ä¾_x0006_ç	³?üa!_x001F_&amp;³?Ã]±k_x000F_°?q_x001E_£ñ_x001C_¸?	iöH¸?_x000D_­Ä±_x0002__x0003__x000D__x0012_³?m"@Æí¨¼?ýsf_x0010_s°?ÅÉ_x0004_!1ð¸?äÑ¤¼p³?n[Eo8+­?¤§¬ R¾?Û_x0010_%U_x001A_À?àÆð&amp;Ø ²?_x001A_§¦î_x0015_±?â++âéÉ¼?°1»:×°?:]_x0003_á²?*°;[_x000B_Ë?_x000E_RjC·?Í_x000E_¿&lt;io±?~½-þ'ºÂ?8k¾V1¹?¬ö-O¹?ðS´V¿´?_x0001_.·e¾?ÊÞ&lt;b©|­?®¶[ç%¹?i)®vÛ¹?U_x0005_Ì¹#}±?g¨³g÷±?¦ÿÊà³?*é[ã_x001B_°?ÌÏ,ù°?«_x0002__x0006_þ	ß±?ýDÃÖ?æ³?Òh_x0007_1Äµ?_x0004_	¤_x0002_m_x0008_J´?&amp;Mêå°Ì°?Æ¼èJü_x0005_º?_x0019_ØÇZø²?_x0016_ýáFµ?_x000E_Z$];Y°?ÉÅY¥¢ê³?ÇÏVf|i»?_x0018_'Ò	n²?]L %°?&lt;q_x000C_I_x0017_&gt;³?qOT«ð\·?_x0001_áN»t²³?.v´òz[¹?ìï¾a¸?¤LGß(±?Á»kç²?s1ºö·?ß_x0007_3_x000C_¿?G_x0005_w!Ñ²?!_x000B_#éS¹?ø6Á hA°?­0ßúÊ¸?B_x000B_­ßÆ¸?þXRÆi1·?ý_x0016_+}ÍA³?Üù^¶?Ï_x001E_¸_x0003_¾?_x0006_Br¯?jè°¹â®?9&amp;_x0018__x0011_±¸?e3_x0012_w_x0002__x0004_J_x0005_¶?Ò_x0004_XúÚ|¹?_x000E_d/®µ?viP?ïD¹?Ò¼ú3O[º?ÁcÑêÄ¶?äåT3·?-eï3Ç°?_x000B__x001B_â_x0003_Íu°?~_x0007_éì±?W&lt;ï¨ö)À?¹ª©é*µ?&amp;_x0002_÷²?_x0004_?_x0018_5½pÁ?4iCøÞ´?_x0001_&gt;¤dKµ?H!¾_x0008__x0004_Z³?ÃB­Áz¶´?Tú¹§ú'¶?ÿÅzz?@Ç?Üs_x0006_xáº?ÂãWc@ÖÉ?Âÿq{S¼?zî_x0008_ßËU®?9°ú:´?ZGÞ~_x0007_Ñ±?T_x001B_5)B¶?Î´$áP¾?Aõ¬^C_x0002_¶?SGkX_x0010__x0002_±?YÍòXV»?Û'9Êÿ»?_x0004__x0005_á÷¸Ô_x001F_ê·?u_x0005_É9¸º? _x000B_À¿_x0001_Í´?øÐ/Öû²??lÐhÐ¿?ó_x0010_÷_x001C_3´?zqTQ_x001E_µ?ÅBÒ[©°?¤û7_x0005_Ç¯?Åíû±?9"¦:¹	¶?ÿº²_x001D_Â?8KÔ[N,»?Ò_x000C_{Ëõ­?¢@æEµ´?¼á_x001B_Óm	É?4õ_x0013_I&lt;p´?19º_x0010_º?Äïý½.¼?_x0006_t¿b`Ä?Ì=·öøX¹?%ØÅy°?ò·õ':_x0002_·?ÿ0Ã_x001F_FÂ?À_x0019_Õc_x0006_=µ?´Ùã_x0014_ù­?ðÕ_x0019_¦¤¹?$;÷j¡î¯?_x0005__x0008_-D_x0003_¶?í_x0016_#_x001E_"²?_x000C_Ö¬=ÊS­?_x0005_6s_x0002__x0004__x0005_´?½Á¸E_x0019_Á?¯_x001C_!Iå²?|ìw_x0004_À?g}ýB2Í³?_x000F_"Yl_x001E_¸?eÉ¸ö"µ?!Ï8ÁK»´?_x0018_X¶µiµ?%_x0011_u_x0003_Â?Pÿ±Ô3_x0003_¼?ÒÇK_x0017__x0006_»?êÙ_x0012_Ëµ?5_x0001_"´?;jò_x000E_ü_x0007_µ?¬ÝGÔÒ¸?ó=_x0005_P_x000C_@¶?_x0007_ÇX,³?_x0002_¶fçõ¶?æ%_x0016_0©´?_x000B_} Ñ_x0010_·?_x0017_ÌÈË¶?ð_x0006_dÐ¼?TVo/_x0001_S½?0_x000C_r_x000C_b»?Ó¸75UK¹?_x001C__x0019_]_x000E__x0015_/´?_x0006_\ctÅ?ø¼/Hl9°?HUØJ¾¯?ãp÷Ò_x0015_Ê±?âBvFek¯?_x0002__x0003_à3_x000F_2µ¾°?i¡JJü¸?Añkò	P²?z_x0001_¡Åz³?XåN_x001D_«Ö»?küv×	´?XÂ#¶?í_x000F__x0015_ÉÖ¬»?N±©m_x0014_E¸?_n`_x0010_-²?v³:n·&lt;°?êPdä¯?_x0006_ï »S_x0013_±?_x0008_éùI°?k5doÛU²?U8B_x001F_;´?#_x0001_Î_x0005_&gt;³?°«Èø¢&gt;°?_x000B__x001F_z¢¯?_x0005_Dâhõ*³?WòN¢0µ?ý|P	ÄÂ?òK"õMM­?-_x000F_?¼õ³?_x001D_Ü_x0018_¦Ä?òä{Ê_x0013_´?ouÉ_x0011_ä³?÷_x001B__x001B__x0012_p¼?ÖQ},²?Ýó¹?HAÖÖÄ?Þ'â©_x0001__x0003_Èà·?¸èÛ]Y²?~$BRù§°? êK§gY­?_x0007_4hÊ³?¾ÀD¾Ì½?ÞÜ½Þã´?øKÔ°_x0002_Vº?_x0010_6TéGý²?!%%[&amp;@´?î_x0005_3XF]²?õZ Ë[B±?µJÚFk_x001D_²?ü¨ü¿Ç/·?²¬®vÆ®?«Ø_x0007_)¼?#Fs¯ ´?&lt;_x0004_¯½©DÀ?DÿBÝ§²?é_x0004__x0004__x0004_FÛµ?6_x000E_-_x0014_Ú»?q_x001C_'á²?ÿ_x000C_6ó_x0011_~·?¡±Öv´?@_x0014_ôºµ?_x0011_É~¨6¥²?_x0011_ö¹IO²?¦1«Ópè³?`§.._x0010_á¸?	_x000D_g}T¾?_x0019_ýAt_x0001_Ê³?åZ_x0007_ù_x001E_I°?_x0001__x0002_ºFTkCÆÀ?_x0011_îjÁ_x0010__x0007_¸?ýê_x0010_.ýµ?Oú¸)i±?ke¹U¹?_x0018_ù9_x0013__x0012_µ?Å µø7·?!«°»õL¶?Öï.L¦\½?ÍR\_x000C_¹?ÝÞìÖ{ÁÆ?:!¸©ª·?Ìl­G³õ¸?_x0018__x0001_^ó7Wµ?©P9tax¶?S;ä_x0003_³?0é_x000B_{N¶?[+öN_x001D_³?¯}1_¹?(a7_x0014_W°À?nÑeÓ^Ä®?¡ÜWôù_x0007_¶?nÄ¹à6°?G=¥ùðº?nØo×¯?jN_x0019_Nò_x0017_µ?Dë_x0018_ÚÕ9Á?_x0004_q«_x001F_º?_x0003_GäT¯¹?ä³y*&amp;°?¥q_x0006_´¼?½_x0016_&gt;^_x0001__x0004_im¸?:)®.°V¸?ÿ[4ôf^µ?._x001E_µë_x0007_O²?ë¸ÓrGÊ?DXç¬Ð¾²?èÜïõ±?ûØ&gt;_x000F_p¶?á_x0006_0Ë_x000B__x0007_³?û÷ËßÔµ?.AîbKV²?È¡Ñ¯¯Ý·?=µ9ºÙ¸?ùvó«¥)´?_x0014_Ñ_úl_x001B_Å?úëðªn_x0003_±?ÏRÿûHq¿?Yoqâí±?Íèj_x0017_;¶?ÿ&gt;q_x0006_/r¾?\Sªäé:³?¤ôlõ²?0YX_x0002_À_x001B_²?lOÓ;«M°?@ÆÖ"l´?_x000D_ö_x001F_ñø?°?ì®ìN­8®?Õ®9âØ²?Ó·ÚºÔ·¾?iw/.Z²?Ë=ôqÊ?~oÊA_x0005_rµ?_x0001__x0002_^Ð=¾!¶?#":ö"f´?KÓ¦No_x0004_²?R%:``5®?W)ÈS¼;µ?êÂ¯v²?ú¥°UfÁ?aÇþqü°?×_x0016_Y(À±?÷³ãÿ¶¸?'UOÌ4Yº?Ñ_x000D_1}_x0014_p°?¯çW.ûº?ºoc©}_x0006_±?j¢&gt;ë_x0018_Á?ûiHÇ+¿?3Îa®_x0003_º²?Øbêä]Ð°?/ÜOã@É±?¬%ÕrÈ_x0006_°?uzûÃ?,ßÉj*³?ì_x0019__x000F_1Î£Á?_x0012__x0008_Ä/_x0012_@²?TÇÛ¾ìµ?Ä_x001A_Ùaø±?ñt_x000F_1 i¹?_jxí¼?ì!~Â?&gt;×K_x0006_"·?M#¤¿?b3W_x0002__x0003_ýs»?láþJ°?¢^ç_x0010__x000C_=´?&gt;èhÍo·?"_x0017__x0002_°ì7¶?ýó_x001D__x0004_æL´?_x0013_¯GK?h´?_x0011_×@,´»?»æa³_x0016_C²?_x000D_âÀª_x001F_´?&gt;fô]·4³?+p¶ú¥_x0001_°?^R_x001E__ÓK²?JôOü'²?9þ1QLº?^feä_x000D_³?-.k²?òJÓ£e:´?!)Ö-ÎÈ?×Ðí#}´?iâæaÇL³?3··g1Ç?Y¹Ëç_x0012_±?àÊç*­Ê¶?_x0014_	ÌÏ´?_x0014_ÉÚIÑ_x0007_°?±éh_x0010_Äº?F¨äN;5µ?_x0001_§±?)_x0012_Ç&gt;_x001A_Q±?H®F8Ø¸?_x000B_:_x0018_½·?_x0001__x0002_®já_x000B_ÆJ¾?A&lt;_x001D_O®³?'!a°?_x0016__x0002_C:¿é²?$èMU´±?_x000B_BÀÕð¨³?qÊ°Æ)±?Bô±w¥®?ÊÉÖzÕ¾?æßÒ¾?:_[S±_x0001_¾?ÕW|J&amp;³?S_x001F_÷ß'°?å ã4Ù~¾?´ýã¯0_x0017_»?¹;?º?_x000D_ ÷`j¿?_x000D__x000B_PWL´?^_x0019_s&gt;T½?Q_x0011_`m6µ?_x0005_î1lã_x0018_¶?[_x0008_(Ä?Ëz¹ñdk¸?*ä_x000B_=Ìº¶?Õ_x0019_Á§_x0012_´?¥x_x001F_X«¶?s¨öb°?vrsWÙ»?VæMZùGµ?n%·¾¾_x0018_±?J®_x000D_.±?&amp;V_x0001_Æ_x0001__x0003_Ê²?eä2@«³µ?¾6j_x001B_G²?_x000F_I{ù7»?sòn¦´?_x001E_"_x000E_kséÂ?¦YäÓ_x0004_Ãµ?Eiÿ¦§Î¿?{|;ÓªÜ´?,ð_x001B_mÇ¸?ÛTÜî¥W¶?j_x001E_¨ÿî$¶?_x000C__x000B_Äñs³?_x0019_ö¼¹7E²?Hí|5_x000F_WÃ?_x0007__x0008_LüN½?ÍÂj+½_x0019_Ã?&gt;ÊÑÒ_x0003_:Å?¡,f½_x0017_[³?Üï#úð»·?ÁÐZ@á·?@mú×®?x_x0019_å&lt;gg·??ëKY_x0011_O³?ÚXkFE³?¸ô¨È_x0015_Ë¯?z_x0011_p»²?ÖÏ®ÝµÐ­?_x0012_ó_x000F_v´?;ÿ$³?â_x001B_­Â?$_x0002__x000C_ØÂÎ³?_x0003__x0004_N_x0011_!d_x0002_¯?x_x0010_·¬ã(°?_x0001_&amp;jý0±?ÞlY¤¾?õ@_x0010_Ð_x0004_²?¸²_x0013_ÚO°?Ây[_x0008_ü®?ÑDhìu_x0019_À?·pZ_x0018_9l±?ø=_x000C__x0013_IlÄ?&gt;14¹?UÁ_x0006__x0004_§¬·?êï?ë¼´?®ix_x0017_¿?÷¦_x001D_ü¼?SÅ)¡ýÚ¸?t_x001F_¨u¼Ä?_x000C_¯×Í|´?H©×ø­?Í_x000D__x001E_«WÙ°?ú]_x001F_ä_x0010__x001A_¸?(ìû_x0004_®?.Õ*@è¯?`ÑØéÂ ®?_x0004_Á@·n²?gÂÄ^_x0016_­?ô{¦kÆ¼?|_nðêº?};b£¶û°?â_x001D__x001D__x0017_¼?T^3-mz´?2s_x0003_	þ_x0010_¹?G%Þ¸en²?øYpÆog¯?Ä_x0008_·Y³?Eï7½À¸?Ó_x0003_ñ(_x0007_²?7d_x0014_bI¹?º«5Ô_x0018_`¶?|ô&gt;ÿÍÂ?_x0005_ÅÁ-8·?_x0008_UÈ-._x0013_¯?íXïL_x0004_+Ç?=&amp;[._x000B_°±?Wc_x0015__x0001_G³?î_x000F_E_x0006_N³?BæÝ_x0002_¿?N_x0015_I¤ ß»?/RhdDÅ?Ä_x0003_(N´?_x0008_gÞ4q±?Zö_x001F_î«Ã²?/Î}_x001A_N(Á?¯ß|Ò·?¹yKð_x0019_º?ñ_x0004__x000E_1Mµ?yÈËOµ8º?ñº%fñ±?.MìyÕç´?_x0014_Q_x0002_[²?a¦»±?"\_x0010_ýû·?3a[ÑÞî·?_x0001__x0003__x0019_t_´Ð¶?üÅ-&amp;_x000C_Ä?S?8Ê_x000B_¯?ÜÆ&lt;®§_x0015_´?ûzj=_x000B_¯?ÞhBãòt·?F_x0017_¨_x0016_N¸?_x0002_=QúÁ?qÄJó*_x0013_¶?td=ø#v²?¢©_x000C__x0018__x0004_»?J»WB¸ò·?_x0013_9|l_x001B_o³?:WEj¥µ?óÎ&gt;îë·³?ùuÍ_x001E__x001E_±?¼®Ø°Ñò¸?êÈè¿7µ?'¦_x0017_vª·?Ìs_x000E_8y%³?c`íÓb÷³?\j_x000D_aÐ*±?N&lt;?òº?âî8Óµ?ë~¿b±?b4n,®·?íÚBLÃ?ò3«_x0012_Õ²?8·BcÀ¯?'¡]_x001D_â³?_x0019_¾àfùùÄ?.¬1_x0015__x0001__x0005_µ¶? &lt;åJ!h»?7µ}`¸Aº?&gt;BB_x001D_ÍÇ?eøÃ_x0014_W_x0012_±?_x001F_¡!¾J¿?_x001E_ÖûOöE±?_x0004_#ó_x001B_P°?g;]_x0018_iq¸?Hi _x001F_°¹?ê/¿_x0011_Ñ/µ?ó¶Àó¶?Hè­ð»È´?_x0002__x000E_ºþí_x000B_³?»wqø:¼?éNLS¾û·?Hu;QR°?2]_x0003__x001B_I_x000C_´?Á_x0016_ÍÍÌ+·?O.r¼f Á?_x0012_(Hý¶?+ÅY³?ô\s_x000F_´?9ú©_x001C_XÆÁ?þ^TRx%µ?Ý_x0018_§: È´?²Àüú¶?½J,CpÛ³?öÝ!Z­?ºÒ#(Ò_x0006_¼?â(Â_x001C_½Ê²?¾ëiú¯³?_x0001__x0003_¢´VaD´°?UnFDÆ¼?&amp;~¬é9´?_x001D_óäÉ¯°?k®Ý1i°?ö_x001D_â\S³®?µ&lt;ÿ_x001E_î_x0010_µ?âMü*¾"±?Wªáßh°·?{à~KzÀ?t£tx_x0002_¹?ak_x0014__x0015_x³?oé_x0016_iý_x0012_Á?z_x0008_}iiUÉ?&lt;63[À²?½h\_x0007_x_À?Ð§¡½&lt;&lt;°?êÛÁÈ_x0019_®?A@o ±?ÄÝ_x001E_²?H¼oaÈ¢µ?à¨bXä°?ýB[ç°?ìD_x001B_Ñ±?vÐ_x000F_¬d³?¨_x0018_A_x000D_o+¶?JÌ±Å6µ?_x0018_D¥æ°?Dh\4Íx¼?SÏ*_x0002_Â×µ?xZ|²V¼¬?m7j_x0003__x0004_à´²?Û=üTà½?3_x000E_¤&amp;µ?¡Òøµ·_x0001_º?0Zæ÷_x000C_«¸?_x0007_0o±?{jc&gt;»?7Ñ_V^®?íÅ_x0011_]\µ?ûê=)g~°?_x000B_èj¾&amp;Á´?¢h²?·?)_x001E_²?iÞÅa+»?/RÓy³?8^Î`_x0011_¯?Í®z°¶_x0002_´?ºvîKq¸?w_x000C_U9Ô¹?Årþ¡1R´?Uxï_x000C_&gt;zº?æ-rÈä´¸?j_x0008__x0011__x000D_-À?Pe_x0006_Û_x0010_è®?&amp;B_x0003_ÏÏº?emÈ*"³?ù?¨.âvÃ?_x0003__x001E_Ùø_x0012_­?_x000F_O_x0003_èI´?F_x001D__x000F__x001C_m¸?ð|Ýó¯?	â{F ñ¸?_x0003__x0004_Î¿_x001D_?À¸?´_x0014__x000E__x0003_Ý¶?G_x001B_JuAþ¸??åï0ã]¼?_x0007_P~­ÔO¸?Oü_x0008__x000E_¶?,e5_x0011_´¤µ?=¼¹è_x0012_µ?_x000B_p_x001F_©kÑ³?R«=_x0012_U¼?NyaµQ³?TzB_x001D_bÉ´?óöTvo"´?µLkîÓÅ²?NÛð,·?#ë_x001D_Î×µ?òX¦¬\¸?TäA _x0002_¹?ÂÄ0R?_x0018_¾?_x0010_/_x0001_íC°?®~%_x0014__x000F_¹?ÍR²_x0017__x0012_½?¯ââVl¼?ä_x001C_Å3ùi½?_x000E_è¯¤_x0013_é¼?9ä¢Þ.¼?}Ódt(Á?g°v1»µ¿?Æ²;Y_x001E_¹?Þz_x001E__x0003_·­?@mÓ}?ßµ?_x0012_G	_x0006__x000E_ðÐ¸?Ø¿Â&lt;j%°?|o_x0016_WÆå®?úòÃ÷7ê²?(_x000F_~&amp;¡°?~üÈ»²?;VÆÂ_x000E_¾?.4EPF©º?gqÏ&amp;.¶?ámgìÝ°?r:@6Î¯?Üµ_x0006__x0005_)î®?é÷¾?Ô¾?G_x000E_ü_x000F_¹?4q#\ûÛ·?_x0019_Wa_x0010__x001C_²?_x0015_Ó¢	VY´?_x000C_ #¢©°?_x0004_UÝøiâ²?_x0011__x000B_=_x0001_E½?ñ_x0002_Ì	´?³å®Þä\±?ùJY.³?ñn_Ic³?ax?Vm°?)_x001E_M8.¸?ÌywÚ´?æ_x0010_EE_x001B__x0003_²?p¾µ@rO³?_x0008_){m¼?GÝI_x000D_Ä¶?K_x0007__x0006_\Ó`°?_x0001__x0003_ô­°Âþ¬?~a_x001C_Mt´?Äo=ð°?¶&gt;xa_x001D_2º?D	_x0006_ªûµ?3	a;F_x000E_°?1@dÎ_x001E_	·?µºìÅ'xµ?v_x001F_ïÏå³?QmÆ©q¼?´Ó_x0003_:Ð¾?ÝVãÌ9´?._x0012__x0014_u#½?Na	1$uµ?«mÇ`w·?¿+ô_x001F_À¿?´õ±? ¿·äÄ´?Xm9MM_x0011_·?ÿÅº_x0002_ÆÖ²?[f?WÅ?&amp;¡¼_x0012_¯_x0017_º?Öe_x0012_4µÇ±?¤Æí5_x0007_°?Kì+H_x000B_°?&amp;úWÁ?5/ÅÏ_x0005_·?;F%&gt;gÐ³?{Â%.pw°?mVXàuÈ?U`¤ø²?_x0017_&lt;_x0015__x0002__x0003_4+¹?k«êÍv±·?_x000C__x0002_FÛ¬¼?¨)O^³?f·Éh£¶?!ÂCy±?Z½Äì7¹¯?4ùa_x0016_³ñ·?2¾g§=¿?C­¢%~c°? ï_x001D_Ghÿ²?kbUK/´?	_x0005_B?¹µ?±Ýô$wØµ? Ú*ò¾~¿?h_x000D_ ³Ó_®?ÆøNû×°?Ò?'_x0008_®?_x0001_0Æå¹?ÉV@_x001D_ø µ? KzâìÂ?å3ôi¶?DÍ+0ñ¸?[tþ³ËÆÁ?néõlv4²?ï_x0008_.ö½I¸?À_x0014_dî!º?bÇKíÖ·?²QÓÓ×¸?_x000B_àë1²?×¢_x0007_ñ¬_x0018_µ?×_x0003_C;_x000D_²?_x0001__x0002_r¾×_x000B_S´?ñ!_x0006_¸?ÜÊ5Ù~±?òãT_x0008__x0004_°?ñ._x001C__x0018_}¹?ð_x0001_Q_x001F__x0010_®?_x0008_ø_x001A_äÊ/¶?1·þvÙË?ï~lv3_x000B_±?ñªîÓ:¹?FÜi8_x000F_²?þóÍM@±º?Ðà«Ï±?ñè9¿Äí³?XÜÐá±?ÉÔ_x0007_à_x001E_&lt;¸?ÝH_x0001_VZ=Ã?{¥rkÔà´?÷ô3_x000F_ µÁ?P©_x000E_¼_x0007_#®?)p?´?~îs²â¸?g;&lt;ÊCÁ?_x0003_âÈ)-´¶?ôGmM_x000E_¹?&gt;éÕy¿ Á?_x0017_;¨õåè²?nWçjm³?/¾_x0004_©_x0012_¶¾?¶/_x001E_j²?á uõ°Á?ö¢aÔ_x0002__x0003_¼&gt;Ê?9©_x0012_ÊS/À?_x0005_tçî·?Ú_x0008_×Êi²?B¤§0[ó·?×JÇõ¯¿?_x0017_¥0n®?dÕ}º_x000E_É¾?xìI_x0014_ú®?i:«å£û³?_x001F_ÞL_x0006_a¹?XÏ r]]¶?-eÀ*_x000E_¿?;	p6´Å¶?î_x001E_]`xæ·?¥Gµ?YÐòÚ½?ÊHb#³?÷_x001D_½J_x0006_¹?_x0002_Ãû§1®?Ð[Þ¥µ?Ü2ü`»?ÄØ_x0011_¾?X¡¡Â_x000F_±?_x0002_n{_x000E_4¯?_x0011__x0001_Íd0À?ÀâÅ	i_x001A_°?¸_x0015__x0008__x0018__x000C_°?*_x0008_ú_x000B_'·?6;3¢^ß´?&gt;µAèg¤¸?®7?Èjd½?_x0001__x0002__x000D_"EfYÏ²?_x0006__BÜñd¿?x!ðÉ&amp;°?7_x0006__x0008_-Ïº?÷÷&lt;_x0014_Cµ?_x001F_e/	_x0006_Á¸?þ7áêGp·?_x0018_×}ÅX¬¯?2_&gt;k³?eJGÓî²?à_x001D__x001D_½?¶)ö_x0004_[¼?_x0018_ê$MÚ_x0014_¸?gÈ_x001A_ÑÒ&amp;È?8_x0012_8Bcº®?O|ß²éïÀ?;î@´?Z_x000B_ÿòåÆ?wø«åf»¸?ð¤õYÝ°?³w|~ù´?s4ÿ\_x000F_å³?yk_x001F_Û8Ð½?üõ$&gt;ßÃ?øæÔO_x0006__x001A_³?Z«_x0015_¥_x0018_g±?­_x0015_ýJY¶?ØÝ·. ò½?x_x0015_ßX¬¹?òMÇ3²_x0013_¼?C\Ih^º?yÍq_x0001__x0003_ë~³?åû`Ã´?ùû§{"±?¸ê¿goÂÂ?¥t~{ý²?_x0013_Æ½íÀ·?ªo+Þ_x000F_À?F£_x0003_âwgµ?&gt;û&amp;7îÏ²?º_x0001_D¸¹Â?Æ¬{_x0019_º?_x001F_tR7_x0004_Àº?©ÿ_x0015__x0011_Pb±?Øw62µÙ²?ì_x000F_ÍÄ±?lõóíc3±?]ÍøEÔô¼?_x0002_¥\:4Á?Ö _x001C_ZÔ&lt;³?Ô«_x001A__x0015_³?Î _x001B_d¡·´?ô»°`\·?ª(ÖcT®?!¶]X|¯?	§h¾´?"9¤íÕ¸?}_x0001_~&gt;&lt;:»?KùÐ_x0015_±?\52Ð_x0005_c³?ÿ¦FgD_x001D_´?þZC%I¨³?Gö[_x001D_¿½?_x0002__x0003__x0019__x0014__x0001_ñ¸¹?Ì4¿_x0010_¾À?áúI.zÓ°?#þ8Z¼¼?_x0018_b¨2S_x001A_¯?3Ô_x0010_¥³¦º?_x0014_Ô#_x000C__x001C_Â?ìçy_x001E_@Dµ?H(Ïî_cº?ûIñc#¶?Å^_x0016_m_x0016_´?w"-K®?²_x0016_Þ×_x0015_«´?êØ^Tè¼?ë!_x0016_^X¢µ?a_x0011_O«_x000B_¶É?Ö	_x0002_Ä0È?[)_x001B_·*è³?%_x001D_»m¹?!w=í¢Üµ?_x001A_&gt;hÀé±?±®_x001D_8À?_x001F__x000D_®Ûhæ¶?´_x0003_ÙIÈ¶?_x0016__x0012__x0011_Þº&lt;·?â¦½é_x001B_ß¯?Ó_x0006_Å_x0011_^»?=h¯&gt;Ø1Ã?ütÊ®±ö¸?c÷ÿò_x000B_Üµ?²ãfK2³?~_x000E_¯à_x0007__x0008_k;¼?Äyz'²?D_x0011_9û¼²?Lå¹_x000B_+±?&lt;_x0006_ÌóìO³?ó0ÖíBó³?©_x000F_Oôî°?²&amp;¹¥ëF´?ªle_x0010_s(¹?ö_x0003_}&gt;ðá»?ö(]È³?&lt;_x0013_M_x0017__x0001_Ý²?cFùâ ¼?èZª_x000F__x0017_½?jà­­äK´?v_x0018_­me·?äo¢¾_x0007_°?'6_x0004_Oà¹?_x0001__x0006_ÕÍ°?·jÂÒò±?ûx_x0015_[	¼?Y&amp;ã=ÿä½?_x0011_bÕÚyL²?A¬:D¨¿?Á¥@ðI_x001E_¶?_öF«_x0008_»²?ùâ_x0014_ð_x0001_ÿ´?l±«-_x000F_³?â_x0002_íTÒ²?â_x0005_ê_x0003_î«³?ùn_x0006_¾Î¸?)_x001C__x0005_µÄº?_x0001__x0007_ê_x0007_È&lt;îzº?_x001B__x0005_¥H4³?mR5óO¸?K_x001A_¾¾(Ã?4L%?f²?"c°!_x0004_«»?Pô±¤±?@^_x0016__x0004_:µ?D]ô3n±?´ ¼hÅ?_x0012_mS¢ð¼?Þ_x0015_3Ñì°?å_x000D_7s_x0002_³?7V* ß¸?ÒÝ_x0003_#ÿÇ±?Ù_x0004_½ßS±?]{_x000B_5h²?ì.õv±?[.#_x000C__x001F__x0006_À?ut_x0007_^²?&amp;¢èJ±?l_x0004_è¡DC¿?øJh_x000F_êé»?åøä_x0012_b³?­*kNÅ³?sÄ®"$_¶?N_x0012_s_x0019_­®?,«D´_x0015__x000B_³?.P®+´?Dñ7®_x000F_­?_x0012_u]ýE¾?ñN-_x0003__x0004__x000C__x0008_½?F¹³W%\²?îPÍµ?¼_x0001_(ô]»?÷ù0eNØÀ?þ¦_x001D_!±?sù¼?nÔæ¢9³?ó51]wª°?[0½C·¸?¬ãR"_x0002_h·?VÜb¡÷³?e¬µèE_x001B_±?8_x001D_v®W"·?¼}Ø¨¢Å?Ðäµ?Ù±?qd¬nkµ?ögõu½_x0015_³?3Üe¦	·?özºs_x0016_µ?¹1ÌL²?ø®í_x001B_¥´?_x000F_!_x001B_Ú»¿Ë?¦0Æ_x000C_T¶?A_½Sº?Æø}È~;¶?ßØæ_x000C_±?Hö[#_x001C_´?_x001C_â4ËðF¸?ðÂu;j±?gÆÿ_x000F_½?¬âI2Ç?_x0004__x0006_êÐ{üë¯?«Q¹?ýÀ_x001A__¤Ä²?äàðÇò_x0006_Á?ÔÌ3®?$@¢_x0018_·§½?3!XI°?_x0019_sÀ_x000F_ÉÉ?¦Ýq_x000E_¨?´?²@M&amp;ÒÆµ?Pü(o'´?#/^a*´?R)_x0019_²?ÿ[_x0001_KÔß³?äH$ÀôE³?·GIq_x0005_ß¶?:W¥óñ_µ?r-¤ötL±?i)_x0002_w¿°?Õ&lt;_x000F_Lõ¶?-5ªpN|µ?¯&gt;ræ?	¶?³pÌÁº?y£5|³?©5Ô_x001A_õ±?´ß_x0016_{cÉ·?]ÿ-ÖW³?_x001A__x001C_É_x001D_³?oXw_x001A_£³??_x001B__x0018_ÇV_x0001_¹?_x0015__x000D_Eú4¯?µ_x0003_ä_x0001__x0002_ð_x0005_¹?¨BÛLy³?­¡¬µ?¹ùÒ_x0006_°?TW¶_x001A_Ù³?'©pàPf»?_x0012_øä5zÂ°?[©ÛzZ²?v"×bÀ_x0004_Ä?_x0005_0_x0008_³?[5Ê_x0004_z³?Gæ·X»¶?²È_x0017_CZH²?FÞ½ÑÁ?nælüj]¹?3_x001D__x0007__x0011_-Æ?_x0008_µðGµ?¶_x0005__x001B_I_x0007_±?J_x0004_2ÖÃq±?&amp;¦våº·?E_x0015_{q_x0012_³?r+=3|?µ?3á·?Ìî[i_x000D_¿?Ô¾ý3»¸´?Õb"ã_x0010_$²?}ksbÁ?l^²{Ì¨¹?¹ëUá5±?_x0003_î!t3c¶?Y°Üt²?ºf_x0018_Æ?²?_x0001__x0004_½-W-_x0013_Á³?_x0010_ÍÏµ?6rÀdzÏ?9­_x001B_v*³?_x0007_@AT_x0002_´?ñ#;_x0015_ì`º?_x0008__x000F_rS_x000B_Ã?i@sÖã²?_x001C__x000E_	%¸?m_x0007_ÅÖ²´?X©¾s³?HVì+_x000E_J²?Ê¤oþ_x0011_ÎÆ?Àþ_x000E_·?=K_x001A_¬Ù_x001E_»?}SV;tä²?_x000C_Ì\ªöi·?{ÿ}ÊÃ?ìõ!AØL´?mxô_x001E_3Æ?=A\¼I¶?_x001A__x0010_a¿_x0001_9¯?_x001E_Üx²#±?Ú¦±\öþ°?ö'ó&amp;Î£¶?LKÅ)»?aÁèµ_x0005_%³?_x0008_ü¶Jàu·?4|¹þÍ²?Æ`ìf²?Z_x0003_üþì²?V_x0010_ð_x0001__x0004__x0008_¨º?Ø'Jù_x001F_µ?_x0012_åÂZÊÕ´?Ã­_x0005_3eµµ?È¸v¶?ð(cd_±?~]	Ø¾&gt;·?ø4Û/à­?â_x0017_Ö¨_x000E_¶?7_x0019_háñeµ?@_x0013_r_x0003_÷À?1"_x0004_£6D¶?³_x0004_º@Òlº?8ën·?_x0014_îÑ r²?_x000F_¦¾2Ôµ?~}ðú_x0001_E¶?_x001F_Aäuà»?ê_x0002_áb_x0010_´?¥ærWo°?ë&amp;÷tº³?@ÚÛ_x0001__x0014_¶?§±\±?_x000E__x001D_Å¥¸?µ&amp;µÕø´?ílF_x0018_]c±?6d6¤´?Z[L-²²?|ùFQ°Â?¹_x001E_ÂÅ	·?çH_x0017_£¡±?_x000B_úN S´?_x0001__x0003_ÂãÙ`ÿ¦¹?_x0004_}T"h³?_x000E_aPú³ý³??â3N£³?Â_x0008__x001C_ÍñÀ?S_sKòr»?¿_x0006_\éú³?À±_x0006_µ?SÌÄZ¸?_x0002__x000B_ø\²?{dÎÒG¼?Í?ª_x0001_µ?¦Y|âÞ«½?]_x000E_´b_x0003_µ?òòeùò³?%R_x0019_ö0Ê?_x001D__x001E_ÔmÀ±?¦ùb'm¶?¯°_x001A_Ö¯ï°?bR_x0014_µØÃ³?4áH2]h²?8_x0007_@mÅ?2ë Pµ?®_x0001_§3ÙR²?lØ_x0019__x000E_	À?pì:I_x001D_;³?þHLÀºè·?ßw#[fµ?_x0017_äwuµ?ÿjy	XS·?;o	¼?_x000C_©c_x0003__x000B__x001C_°?_x0017_Ì®l[b´?øl1²?5Ó2òî÷°?áü'§%³?=_x0007_.E¸²?/Å%ã_x0002_¹?"9T¡_x0018_´?âJGÉÆ?¬»ýOc½??-Î_x0004_a8Â?48+à_x0019_»?Êj\n÷ç¼?¹Ðk¾_x0001_µ?bxÂf(µ?õßF_x001F_£w¾?_x001A__x000F_4x-þ´?÷c3m'º?÷"e	²?¥ÿS_x0006_°?¾ÕX/Â?3*/ä¼?±¹[4°y³?_x000B_ {Ã_x001E_¶?ßÄÛ½´?(«à8§í²?ÂÍ_x000E_³?5ÈAxÃ?_x0008_¨(uß±?áüÀL»t±?Àcº_x0005_G¹?¡_x001A_4_x001D_ù³?_x0001__x0002_óÆì_x001C_¶?ÜTªnDÞ²?1_x0013_ü_x0008_~º?_x001B_UéÒ¤Ó²?äJûòº?ÆJ9íî_x0006_³?Þ²?N_x001E_Ç¿?'V_x0010_°|µ?KF_x001C_Imnµ?·q·võ¼?{_x0005_Õô§_x0019_°?ý2¶6´?2§~õ/³?Vuà_x000C_	»?ö_x000E_)Ì#~´?Þ	Î°vÅ?§HX|`ÖÁ?íbsÏä³?2CÐõÀ­?Ù_x001F__x0008_ô5_x0012_¶?Æ~ýÙ)Á?IQW °?&lt;¥âûpA­?`_x0001_?_x000F_[;²?ÿ±Mí³È²?Zw_x0004_ÿßº?\á=T±?vûq0Ö¥±?¨Re©vµ?_x0010_¿êsãAµ?È²¬Ë_x0002_°?/_x0001_Õ_x0002__x0003_&gt;o·?èV_x0014_/²?ÿ_x0019_«¶?Á:Ã_x0004__x0017_±?_x0013_L y¢ªº?a.v_x0013_âr¶?u_x000F_bÌ­_x0010_´?_x0002_XéÕ_x0015_E´?nÕýö¶?i¥_x0003_ð«º?QýéÛÂ´?n_x0007__x0013_Û¬?®·ä_x001D__x0015_±?aU9æ"_·?±íQH¹?¬&amp;&lt;ûÍ]·?àî²_x0011__x0007_°?#@MÖ¥Å´?zTÉgþÔÃ?_x0006_ôtì%pµ?cd¹jDï´?_x0001_OZªvÎÁ?\^+8ßÁ®?ª¼ëËÍ_x000F_¶?mÞéý_x001C_³?¶Iµê£É?9	'lÒ´?¸|.ùÒÁ?´+'2bº?õeUDJ!´?ã²];ª²?ý;u"®±?_x0001__x0007__x001A_*ä\¸²?M°»4eÞÁ?2ôÁ7O±?,_x0007_&amp;¹`_x0018_µ?ª_x0015_µ?&gt;-g±­?ÿÙ_x0010_¶°?/ã±wlî²?¶ßÑ;¯?_x0017_-â?}»?3_x0008_íõú°?áÝt4"	»?_x0005_qB_x001D_l+¸?.+Rl,ó´?DWÛO·?_x0006_Çþ;e´?¥°5_x0018__x000B__x0013_»?N_x000D_4æE»±?\_x0003__x0019_½î±?_x0012_GÑ°±?$9_x0004_?_x0012_®?p0ÇA_x0015_ë»?{0ª_x001F_Ã·?¬3ùS_x0002_|»?d_WôÁ?+Þ9Ã9º?Á%_x0010_!Ì9²?Æ(Ùî¶?NíQü&amp;×´?ø_x0001_Áw¯?'_x0018_mÐÇ?5B_x0003__x0004__x000D_³?xfè}ó´?^?g%¬9°?Ao_x0002_ººÑ³?MZ)­7³?@!L_x0004_î¶?Ef_x0018__x001B_û¹?úY±Y«¾?çÈ),tº?Ý_x0014_iO¾´?f×a£´¶?_x0002_bç&amp;R¯?pÔ_x0004_/°?fn°l#Ä?ç÷Ùçü4¸?½ê_x001E_µ?j_x0012_úýÃ¸? _x0002_º[EUº?2;m'´?êDÎX^_x001F_¹?¿üÕiª¬´?È_x0003_õÖV®?Y_x001B_fü+±?¨.°_x0001_û_x0002_·?I%ßu;·?'¦¤¼_x0019_µ?aj_x0006_sß_x0004_±?|-AÎ¸F²?bXÍ_x0018_¹?Ó¡Ìu¿?&gt;f =óa­?þù²?_x0001__x0003_½|K_x0003_TU±?Rèkw¨¸?G(b¿¦Ð²?_x0018_.bF¶?_x0006_&gt;ãj}²?x1V2)ô¶?ñ3»°?_x000C_0^+²?:á.È¨°?,ï*ºõJÀ?ü_x001D_wX±q²?ð®oT¦ ¯?ª _x0006_x_x0011_»?áK;3ãY²?¾?_x0004_ß$ò³?_x0008_SQ_x001A_°0±?æÏ^ctA²?Ë=H_x001F_oA·?²uèùRÇ½?Ùp&lt;XÐ7¹? ñÊ_x0016_L·?,á'@u_x0004_°?°åñ%g³?&lt;oß[¦e¹?Î5Ig_x0002_ß¸?X»_x0013_£_x0019_·?´D_x0016_ñÚ·?):_x000D__x0016_Á?ï]ÿÞ²?4¿5_x0016_w®?&lt;@)¨Å?c_x001A_¨_x0003__x0006_e¸?;k8C¶å¸?ùh_j±?._x0004_R_x0005_D_x0014_±?D_x0002_ñ_x000F_E¾³?w _N,ÇÆ?\Úr¥_	°?éÀ_x0017_hf¹?ª×_x001D_h¾Z±?QëÒu_x000C_å±?"_x0004_6_x0007_8û°?îñã._x0012_­?_x0011_C!ò&gt;´?0	tu¦´?_x0010_áÝi·?ì\à¶® ¹?o*_x000C_~_x0001_¢±?48_x0011_{ªéÁ?AÒj_x0017_X_x0010_·?[0ºV¸?JÑâÕ_x0002_´?_x0003__x001A_¾[úñµ?&amp;CE[[¼?¬©ñçÁÅ?nJéZ5­?Ú¹÷°?éa¾{Øº?©Ù×Zø´?Ç¶¤Ä?EÄ?ÍdêÙª²?@ÒZ_x001B__x0006_»?=ÏJ¸?_x0001__x0002__x001F__x001A_	&lt;µ?Fgw}_x0005_»?_nÁ%S_x0004_¼?kz3ª±?ÓÈ¾µöÁ?úmãlÓ©¹?_x0010_Q?_x0005_±?ÆÉ_x001F_·³üÃ?Ù¶Z©¢º´?Ä_x001C_Îú_x000D_Â?í|_x000E_¢8ýº?+³´SÃS·?Þzt_x001C__x0017_¿¸?Ã(Ê4ôïµ?_x0016__x0019_	\Â²?ô_x001A_´FDv¼?h@_x001F_=ôµ?_x000B__x001E__x001E_õ ·?«ï1_x001B__x0006_¶?ü¼Eóh¸?p9_x001C_DTô¸?Üµã¶?6_x001E_Ï!ÌþÁ?_x0014_èË¬_x0012_°?_x000F_M	_x0011_^p°?ëàà÷²?+9Ìè_x000B_Fµ?@Í_x000D__x0016_¼ë²?ÙI­_x0007_·²?³^_x0006__x0007_àw²?þG_x0007_e½G±?/&lt;¡Ç_x0002__x0003_×Ë²?o-mx _x001D_²?nùð¾C_x001F_·?%(Û»ü±?µ`zXï)°?_x001A_Æ_x0008_	²?_x0011_Ç£M3kÄ?qn_x0011_Î#¸?±_x0012_ª_x0006__x0002_;À?ÿ¾ì_RÄ?ñL¬×®Á?¼}ÅôH2µ?±±r·§´?_x0001_¿L¥À?ë_x0019_æ;k¸?4{2?¾±?ª·0¶N_x001B_°?Àª_x001D_q@´?¾b¸=²?³_x001B_~_x0008_·?jéF&gt;­~³?¡DÊâÒ_x0019_³?m Åx´?¬²`Ý_x0016_¹?­Ç4¸¹?ã¬¿µ¯³?_x0019_ê3«_x000E_ÿ³?8}Ü2_x001E_¦µ?,È?A¶?oô\»i°?(¦$¡N¸?_x000D_èùâ±Àµ?_x0002__x0006_Â¬Ï¡3´?þ¢5âFá±? X¼_x0017__x0013_²?õyÁ"¿8¶?M°_x0003_g´?cìù¨_x0017_´?_\T3è»?°Aìu#­³?ï\ÏÊ_x000E_û·?{§_x0001_f3¶?Èò/º«°?_x0002_A_x0014_¹?:ñXÌÅ­²??ÁJ_x0014_¶?Ñ¥7W'Í¶?àsþ»W±?¹ò?B?ö´?âÈjÉ,&amp;²?Öì'_x000D_®5»?Z qz_x000B_¯­?=W_x0005_WÚÁ±?gFZ,°?º_x0012_µG}¸?V"ÜãÛ²¿?ÕU´±Tx³?T¸'°û½?³?¤_x000E_	¹?_x0006__x000B_v^ïoÅ?)*\':º?÷³Së_x0001__x0004_±?h_x0019_3°B³?_x001A_ì_x0010__x0003__x0007_Ølµ?Dþ_x0015_Å?ÃI°s½?uJJ÷¯»?LÝ_x0016_&lt;ï+µ?)Ý¹_A±?vðíªJº?=Ç½_x001A__x0007__x0011_±?_x0018_&lt;ÕßÇ*Ä?:X«¥´?°úN_x0004__x0019_´?6NÜl4`º?ÂMN'°?_x001F_Ù_x0002_j=®?ÓÕ·FAXÃ?Ø®u_x000E_­´?ÜS*MVÁ?j_x000E_µ+_x0002_Â?_x000C_ýÍÔq¯¼?`M)ä.·?O"®Ê¹±?h+_x0017_éP¹?b¼ù5@Â?_x0004_Þ_x0001_O¶®Å?S.\qâ&amp;¶?_x0014_7°£,:µ?mÊÌAØ?³?û_x0012__x0006_,ÂÖ±?E½ñfdó±?_x000C_4)_x000D_\_x0005_¿?&lt;Uæ¸{¸?_x0018_I7°Î´·?_x0001__x0002_ÞL­.mr´?&amp;áÊ¸pv³?rÙ«ðÒý´?AeÂèU¸±?ÂW·s2"²?cNXÝB°?þ_x0019_d?_x0003_¸?åúu_x0014_/¿?4Xb,1q¶?É_x0014_¿_x0017_è ³??µ¸ïõ¹³?hº®(aR±?Ó¤\À_x0002_³?«_x0010_öê_x000F_Ä±?¤ûNhK²?oì_x0004_G¢p²?Ô_x0002_¥ùGÈ?7y_x0017__x001F_Üº?í`&gt;»y¦µ?N5_x001A_n´?ömÒCY¿±?*è%_x001B_¡³?_x0011_B1'×Ú´?úÇ[£G_x001A_°?ÄQ¦W_x000B_¶?°Å\_x000F_$³?4å,}_x0019_·?;ãì?NÅ?rÝ-_x0006_)o®?vEbòâ¶?x_x0015_Ê³?Ò_x0001__x0002_v_x0001__x0005_¶î³?¶wÏ]ú¾?W Dx¡´?"_x000C_úÊHä²?_x0005__x0004__x001C_qì_x0013_»?Ö_x0006_èy Ì±?â¨UÚ¼?cÒfPÿ¶?bP_x001A_wù_x0014_À?©b÷Æ_x0018__x0014_³?dk8®_x0002_QÀ?¹_x0003_Õ½ð¿?µ	µT_x0008_´´?³"ÕÞº?ý=É Um¹?ÝÄÖR¾Í²?·zP@»?|U_x0016__x001A_a]­?ÓK&gt;À³±?É_x0016_9_x0012__x0018_´?¼Ú_x000B_YF³?Û]¬¸?Û·Õ¹?0SÐÆ_x0007_1¯?0´;¼?]ðÓbèµ?SkÝyV¼?¤Y	_x0003_N³?#hB®èº?=Ï_x0008_ÚS³?º{_x0007_Øòµ?Âu_x0016_Ê_x0008_h´?_x0003__x0006_å7J¢¼ÿµ?rì|rÀ¹?22ßÒÿäÃ?pÑW§aøÀ?ñ*¼¦Ù¾?ð_x000F_$Üþµ?¬7Ò&lt;dÖ¶?Ä~;_x001D_$S°??Ca*Î_x000C_°?H¨_x0015_!Â?_x000C__x0017_P_x000B__x0002_°?F_x001C_Ñ_x0006_+i´?ÁLÏ¡8³?Ígî}º_x001C_½?«Ü±¼_x001B_®?Ë §¦ót¼?_x000E__x0004_ÏG«_x001F_²?Ät~¤-R¸?zë#5W_x0013_µ?Û^Ç×á³?Å_x0001_n_x0004_ô³?ø_x0005_¥â¸?_x0012_EµÛ_x0015_¹?u._x0002_¿t³?X¯_x0003_o×Ç?ª°%ïÍ?×_x0012__x001F_úqÚ³?¿¥«_}Y°?×_x0007_¯c$°?vÕZPl¶?·¥D¼´?8¹·ÿ_x0001__x0003_7Þ³? în'G½?í8á_x0012_A¹?bäh÷ ³?iGN_x0011_ZÆ?¦_x0001_iÑ__x0008_°?_x000D__x000F_¹ù³´²?Ý_x001A_'#_x0001_´?zßº~»·?JëèöÈª®?Ôf§ØÎý¶?çõem~G²?[Ùç¹?_x0011_ÎxªÕ_x0011_´?L_x001B_É#ÉÎ°?rÐÈ#_x001F_µ?J_x0003_)¥æ¸?n_x0002_Ù2¬µ?sD_x000C_D÷¸?ËÃv;8²?r_x000D_S1"À?éï(ñè»´?FL_x0005_¬áÅ?§AQ¸_x0018_ ´?°¿TÓ®hÁ?Kc«Ôl?±? Läb|qÄ? ÈådöP­?xÔ5î0·?ÊEÓ-Z½°?½IàòJ³?ñßv_x0010_Á?_x0002__x0003_lþ_x0016_+ôá®?Úr®dì´?øxIÃ?Ô`¹CùÕ³?; opÈK¸?æ5pÖ#µ?P­Ï6¶?wÆçB_x0014__x0019_±?_íf3Q_x000D_¶?ÖA_x000E_	!±?_x001B_Ù¡_x0003_&lt;³?X«È¬¹?Öð_x0016_6ñ³?Ú_x0007_'¨Ç¼?§kDl»?_x0011_y_x0002_Oº?­&amp;Âï©µ?Þ_x000D_Û-b´?ÏYb_x001F_]P²?¶*FlÎ²?mH_x0001_)Jµ?YªÃ4±?BËýL­_x0008_±?ÇPÂÀØ_x0010_´?°Cì9_x0003_·?£ìJ©Å? [Úw	ü¯?òïöÀåÁ?Þ\Ô;Ðµ?ªã_x0014_-º?Et^*-²?(ÌI`_x0003__x0004_Ïb¯?_x001C__x001F_²Ëc°?FÅ_x000B_7_x0008_#»?8_x000B_._x0017_Q´?Xú_x0014_LúÛ´?_x001A_R3;_x0008_³?FÓ¼ì$§®?û¿r°?! ¤*§´?-`_x0017__x001C_³?,_x0007_uô _x0001_½?ÿÈ§³?êÇC¶?4ô&lt;_x000F_NÀ?_x001B_Û;ðØ¶?á¨ä _x001A__x000C_±?l_x000C_¦oT"¿?ÜO¹:¤_x0015_¼?'&gt;ÖªHT°?_x001C_¾QJs´?Äsõ*XI³?,ÊÃRÁ_x0002_³?ÈA±F×¼?Gå®¯_x0015_°?R?MBº?¥+ðÿ_x000F__x001C_¹?0Q_x0003_ºà³?_x001F_£+v»?³_x001F_4Ü´?¸5ÑuÖÂ?Oµ_x0019_Ïrµ?H: Ý_x0019_b¹?_x0005__x0006_Q_x0017_xÃ¦×´?XB_x0010_nmQ³?_ÍZúÆ²?¬t¢ÝÞ«®?0Ð_x001D_qÕ²?_x0004_A&amp;ëô´?'í&gt;¢`ò¹?_x001D_ý_x0011_¤²?Å·xfø°?÷'_x001E_	_x000C_Ö³?5_x000F__x0003_ö_x0012_Aµ?EõgR_x000B_·?($ÇOw¶?T)]¢l°?r_x0001_Þ ß²?À_x000C_ø^SÞº?$u÷¨¸?Ñß_x001F_?_x0005_X±?8M¼_x0010_a9µ?¨¾3+_x000D_z¹?ÅÐ9Ë,±?ñ#òôûµ?|.o_x001F_¿´?iÙþÆ©·?$þLiÃÚ¸?ì+ý¯!¹?c,¡Ë_x0001_¸?st~3òº?_x0002_îÉ´6´?ï±ðJýµ?±L¶¥ã ±?ÞFgD_x0001__x0002_çä´?N_x0017_c_x0002_û±?¶¡RQI¬´?Tp§dFS¶?Ü±ÙdzÅ®?»e*0|²?W®I&amp;=´?ä¨_x000F_yE¯?PWsy´?ã`_x000C_òW³?vÂ_x0005_µ­´?¿±,y0³?(_x000E_Åâ_x000D_¶?_x0019_c|G·`²?_x0004_lkÍ7²?é&lt;_x0005_i_x000D_±?_x0011_ÂYËa­º?Íì_x0016_mIò¾?Î3_x0001_âb0»?DY_x0010_@_x0008_áÈ?2%ð¹6±?B+%¤»?ïJ_x0017_WåÍ³?O¢_x0002_!á}·?.@DJº?l[cú{OÄ?&amp;ðVñn×º?Æ_x000F_K\{â¾?S5E¼_x001D_°?DÞÃÂG³?!vQNi}·?XPÓ0?¹?_x0001__x0002_ü¥ÊñíZ³?ÿ_x000B_v§_x0006_¸?­÷Æ?$êÈ_x000C__x000F_±?Ï¼	¥Ü²?à¥(Ò[_x001B_¹?_x000F_å U_hº?_x0014_¥.íÁâ³?Ôoö)r_x0016_·?ï1ºi)¶?eMU¼M·?£	Oq§²?_x0010_ç?\Á?^tF/[#µ?vJ²]­?K_x0007_¹]µ °?2Ê­_x000C_­?æ-_x0018_Ì?Ô°?Pã_J¯?Ô$N_x001B_ä&gt;Á?_x000E__x001C_J¨«Â?´cñÛ_x000C_½?Y½eÂ_x0017_Ä?h|bÆ°?"òõ·ÂP³?«­ÈÄ]Å?ûý"àª_x0006_½?zà7Ë»?Ü£¹_x0008_S&lt;·?r¡_x0002_(èê®?Ìj.«½?_x0011_/¶_x0001__x0002_Ú2»?Ñ|&gt;ó3¶?-Í9_x0007_HÄ?nmÈ¿_x0015_i±?_x0019_Fçkþ¥³?I[@¥¶?fråèF³?LÃÃBD´¸?f_üòÔ¼?DæA2_x0015_,Å?I&gt;n~²?_x0013_	`¾&gt;í±?:§0ï_ô³?_x0017_ìG	÷º?[_x0001_C0-&amp;¹?dVÕ}êÀ?#¨x/_x0016_¶?ü)]UÀ?QHÆÖ	L¼?~Ñ}¡5+·?¸QIè[´?*ûüÉ#Ã?®¹ë8_x0013__x0012_·?a_x001B_r_x0011_7¸?ÔD]m³?vknÒ¹?Ãx_x000B_Lé²°?÷_x000E_7K´?a{¨øOI´?h&amp;ÀÑ_x001E_Çµ?0Þ_x000C__x001E_9¶?ÝïQKá1¶?_x0002__x0003_Àâ_v¢_x0001_»?_x0002_"1_x000F_vÖ³?nèPZ_x0011_´?_x0004_l_·±?PB[áò¹?nµª_x0005_³?d34{¬¸?¤É3_x001E_&amp;ÍÀ?I&gt;IÖ_x0012_²?2üÓ¸å(¶?_x0005_µ;âÇ?"+ë6·à±?NÐÌ_x001A_¾±?-Í[á³?&lt;7÷Üµ?ÎÆ{_x0011_Å?	µÛ_x001E_´?_x001D__x000B_%¥x[Ê?öH´È_x000E_°?Æ#«ÂBöÁ??U-½ëk³?zïS@é_x0007_¯?wS[,¤½?òdp²¸µ?_x0001_p_x0007_²?$ö­~°?¼ìË_x0015_ùÆ?È_x0013_ä\}ú±?ÜÁò¤qÆ?w][¹?ö¿ãÎIÁ?®¤_x0019_¶_x0002__x0003_~Q¼?ûP6D¬»?áþ¢dÙ´?hKu¶\®?ø×_x000E_ñc¶?×ç_x0012__x0007_B°?_x0005_E¨d6,¹?_x0014_A/Ç'v±?_x0013_M+Áé¸?´FFyè·?BÐ§êæÇ³?,sý§7±¶?í_x000F_J_x0011_a³?_x0019_ÌO³?HV[« ¦²?âD¬(µ_x0003_³?¤Nj®jì²?b?_x000F_vüü¶?$º!Øü¯?©5ÖÀWmµ?{7ëÃ?ÉÛ_x0012_TÃÂ?\N_x001A_¸-²?R&lt;\]³¶?Öf_x0016_Ë5³?8jù¿÷Ù´?_x0001_O_x0019_ïñ¹?ç_x001F_Ëã¹?Ö«öÛ_x0015_2­?7_x000C_ér_x001E_CÂ?4eÝykÙ¯?_x0014_äÿ¬j±?_x0004__x0005_qõ!Á?ûIÔm_x001C_²?$·àÞ5¼¸?JóÅvª³?r­p$ã²?qTØÇ À?n&gt;c/O³º?K5~_x0005__x0015_Ç¶?d%_x000F_x^¾?_x000F_©O¸Æ»?~ N_x0008_Ê×³?Lh_x0012_ÈÈ7±?_x000E_±ôÎ_x0015_¾?ÔÊ,È±??_x001D_F mó°?_x000C_®)vÉ_x0006_±?[_x001F_Ïr~{Á?_x0001_ó_x0003_®_x001A__x0005_¶? {_x0007_©µ?±&lt;_x000C_Q¼Ê?à_x0012_l%©a°?Áp+³æ¶?9ÿ7àY+Ä?$C7'·¹?rçug^â­?_x0002_-_x0008_²öå³?_x0014_sºÛß²?¤ÓúCg±?°QL2±?ì¦_x0010_!ìeº?R"¯_x001F_3³?â«}_x0017__x0001__x0005_ßÕ±?ÜZe0_x001B_²?î¯jð²õ¯?_x000F__x0004_´¿î¶?­;jQ·²?q~ü_x000F_°²?ªé·¥ò²?i´Ak²?V^w~î^¼? ÇTG²¼?Ù&lt;=ûã²?6_x0010_Ú_x0005_ûz°?Î;Û_~wµ?îAc¿³?Ê?èÖF¤½?ñr¸#è2²?ñ_x0003_Ið}×´? ¹-U±?ðwRX	º?õw_x001E_´¬°?°p[_x0007_¹¼?·õ0	_x0019_»¹?ý­94´?_x0002_¯_x0016_`¼?_x0001_zqöÝ²?vtêSoÈ°?9¿Pm¯_x0007_¹?´yÓtz¸?2_x001B_!¤8H½?c_x0017_0æë`´?_x0019__x0006_´*GÁ?ü8_x000D_lÌ±?_x0001__x0005_JQrÓ]À?_x0007_f²ÄR´?Gó³S¸?Ý_x0018_êkÌîÂ?ô(ÿ8êÄ²?¦_x001C_&lt;_x0011_ÑÊ?b¿ë3î&gt;¯?_x0010_Íªb®»?c¨._x000C_¹Í¼? êÿ¾çÖ°?_x000B_±ù25¦¹?]öt7·?ÄI,_x0017___x0004_µ?Oùc_x0004_ÒÚ¾?dNÅÈoØ°?&amp;?_x001C_\§º?Ú;³ÝEß®?úÿóv³?¼_x0016_W\_x0003_¾?ôbÉÐ±?ñ)û'²?dôbõðõÃ?ß_x0002_¼Øn´?«Mäm¾¸?ã!týúô°?_x0003_ÅÈ?à_x0002_#Ûc²?µ&gt;Np&lt;s¾?¨°Ñè_x0016_³?F LË¿?ãà_x0013_cÄ¶?}ô`«_x0001__x0002__x0003_´?8vÏ+Sé³?k_x0004_¹îï_x001D_¸?ãú7_x000F__x0002_³?wîN±?%c¢°?_x0015_÷g_x0017_þ)µ?LÒa¥¶?f ù%[°?dvK.ÍçÀ?äÀX%_x0015_ç»?o_x000B_5Þ¶ë¹?ÚèyI·?Öª^'çº?Û½ÛßÚÝ²?SRu­X±?'¥:B_x0001_î²?Ä _x0015_wj­?³wþ¹ª§·?ce._x001A_z·?EÑÆÚj_x0013_¹?_x001C_M%j®?¼I¾,ï³?{îäÒÜ_x0012_µ?Ã`EC6LÅ?(Ï_x000B__x0002_eµ?_x0014_/b:ç_x0019_®?TbKP;°?_x0019_Bú8òd»?ç_x0015_fyPµ?g[­U³?_x001C_öcI[®?_x0001__x0005_hÂçµ_x000E_´?wi_x0008_CÕ&lt;´?Ç°^_x001F_©¤¶?í_x001A_Ú_x0013_¶?À6¤ÔD´?Â`;Xà°?pÖ¾Àp±?ªçûÏ³?ó*òº]4¹?µÂc~ÀÇ¶?_x000F_ÑVâïk»?Õ_x000F_I4_x0004_¬Ã?ãà4õ²?¥Í_x0002_E_x0007_°?_x0006_dÑ¹³?©¦súwï²?çD×Õ°?o_x0015_,í²-·?_x000C__x001B_¾Ë±?_x000C_£kçk±??vºtÚ@°?ë!,AÅ²?YAa_x001B_×-²?YJ_x0014__x000B_ßd³?çÈ~ñ_x000D_&gt;È?qÍ¨»?³Z8)ÛE·?.ñÏ«­?_x001A_¹ÿC½?_x0011_UÑã¤Ë±?fþË_x0003__x0001_°?ô_x0003_&gt;_x0003__x0001__x0004_fúº?ÌB é²?1Äh)´?³¡ÐÔ_x0016_Ã¶?³öÁlÜ¹?5GxÌ²?/ÕÛ;´?¼QlHù³?_x0008_Oûuá²?%¹á?*ßÀ?'GlB°?G+ýn¦ö´?/sè°jº?iIÌ,µ±?RØ_x0003_.úµ?ªþò/ÿ_x0002_¾?Úm_x0011_r¹Ò®?lü¥Ï_x0003_¯?nP_x0015_j_x0012_»?&lt;Âq¿QÃ±?K4'S£´?sÅ_x0016_ _x0006_³?fú{v·?µ_x001A_Ôßµ?£ñ_x000F_õü´?ë9n½?_x0018_Ò_x0010_öî²?óÞùAp³?´©í_x0004_%Üµ?e&gt;×çá¼?_x0015_Å¿Î·G¸?_x0006_VÔõSµ?_x0002__x0003_zÍ¹ý®º?Ø&gt;r_x001D_ø¢¶?CoXzã­?+¨©%Ê?Iä!*:_x0017_¼? §úìXÕ²?aE=.µ?`!É´b°?Vè_x000E_»?_x000C__x0007__x0015_a±.µ?«Æ_x001F_B±@º?}¡èåÚ´?¯Jp_x0001__x001D_É?ZAÛ_x0012_P¯?¥[uc(_x0004_¶?2_x000B_«ú_x0001_³?|É_®_³?Z´¿1ÖD®?;_x001F_M·¸o´?­/ßîµ?ª/ÕH_­?zZ=o_x0014_°?·@FÑç³?Ä~_x0005_É$ÏÂ?wZðUð¦´?ýû@,­¹?9àÂ_x0013_V³?Vß_x001B_»õWµ?ñ,cãÿ@²?_x0002_(;ETÂÁ?Mì&amp;8½!´?©©iâ_x0001__x0003__x0018_ª´?Þð_x0001_¼^_x0019_¹?ÒÐj±Ü_x000D_±?_x000B_\¾_x0018_R´?_x0016_¸ÖÀ_x0007_GÀ?_x0017_¼ôZÁ¼¹?~%T²?×.p4L_x0014_µ?QÀb²ð_x0005_´?ü3óÅ÷_x000F_¶?|È_x0008_ü½?véA¶?_x000B_?~ÊÄ°?b_x0001_Öj¥­?z&amp;_x0017_âã{½?_x0004__x001F_ÜË®?¯xG¿·?·_x0005_}AÙ°¾?¡_x0016_÷X]¿?]¤Ã+nUµ?_x001B_4CÌ_x0012_×²?_x0003_ÒËJ¶?¶_x0012_}6ÇÄÁ?%«ó¾?½ Ø±?¤ËÔÓÉï³?|®½fÉ¶?Ä¿ÏóÒÀ?.Õ_x0007__x0002__x0015_º?=ÿâ&amp;²?³'XMÂ?\_x0002_CåYf¶?_x0001__x0006_+H:Fúï³?Ï&gt;6Ö¾?ÀX&amp;ó(Å?GÄ¸?±_x0014_°?þg¸º¿?]s£þ ¿?¬ _x0013_Zë_x0003_½?Éótõf¢°?Ã8Ùô¯0²?VZeWørÀ?àC]ñ(½?¤´_x001C_:-¼?ø.O{_x001D_u³?=^Ñä67±?_x000E_ÌÕW_x0005_Æ´?_x0001__x0004_Ý_x0012_5±?ùyú)_x001A_´?,rGc°?å&amp;Â@&amp;©Æ?øA´+_x000E_-°?«_x001D_ìòv²?_x0004_Í_x0018_´?UõÆOù°?_x0001_YPZX_x0002_À?áMÆ[»|±?_x0016_hÁ2IÃ?_x0019_ÈK}l¸?²§1]p­?x`´×$Yµ?@Ñj.Ð²?ÜàEÝ¦P¿?%*_x0003__x0005_±Çº?âÁ&gt;_x0015_²?Í(2»´³? T_x0006_¶/°¶?[¶O[[°?ZD_x0011_q¢Á¶?C\VbÎ±?_x0001_Óâ°§´?´ÆRbÉµ?·îÐþÓ·?É_x0006_®Áò,¹?_x0001_X²M}±¹?è_x000F_Òs­?__x0002_òIjÑ²?`,_x001D_ 	³?~_x0015_TQµ?ÒÙ'kæ¶?XF¨¹?l*!_x0008_¯º?$ÏTY_x001F_Ç¹?/Ã:º_M²?)5Ô×(¼?F¶:óÙ²?¼ù£ÞfP°?ë7¼MËA±?å%É_x0002_ ½?Þ4_x0004_Â¸yº?_x000D__x0014_ÆýÅ²?}®BYøº?Zµ_x0011_×r2¹?¾ÞUÞD°?ÿWñÃÐ¼?_x0007__x000C_Ä0.iº??ÕYË¹?	{à_x0003_²?Í%&gt;?®?ÃÏ_x0018_ÙÂ±?dNÞk&gt;µ?7µË§?³?_x001A_ÿÔl'À?"æ_x001D_Ö®?ê%&lt;s_x0006_¦º?@þxþ1_´?6`ïg&amp;ÝÃ?¤Þ£_x0005_¹º?D¦þ&lt;sÿº?ÌÁíbÃª¶?ë÷S$`»?½ã18©_x0010_²?_x0006_ó_x0001_x_x000C_¹?¶sìlD_x0004_¹?ð*à¶Ð®?Y~¾:¼?ñèËÂÒ³?¢dyê_x0019_²?¶ôðôÆ_x000B_²?_x0010__x0018_õÿjµ?Öô4«_x0004_±?_x0002_¶ï_x0015_àà²?È_x000F_÷ÊÀ?^s_x000F__x0008_G_x0006_¤?_x0008__x0012__x001D_0¤?hÝc·Z?¿&gt;t½E9:_x000D_+¤?Ù÷ãhë¿´Ô¨Ãz-?Uï&amp;,P?_x0001__x0002_99_x0002__x0002_99_x0003__x0002_99_x0004__x0002_99_x0005__x0002_99_x0006__x0002_99_x0007__x0002_99_x0008__x0002_99	_x0002_99:_x0002_99_x000B__x0002_99_x000C__x0002_99_x000D__x0002_99_x000E__x0002_99_x000F__x0002_99_x0010__x0002_99_x0011__x0002_99_x0012__x0002_99_x0013__x0002_99_x0014__x0002_99_x0015__x0002_99_x0016__x0002_99_x0017__x0002_99_x0018__x0002_99_x0019__x0002_99_x001A__x0002_99_x001B__x0002_99_x001C__x0002_99_x001D__x0002_99_x001E__x0002_99_x001F__x0002_99 _x0002_99!_x0002_99"_x0002_99#_x0002_99$_x0002_99%_x0002_99&amp;_x0002_99'_x0002_99(_x0002_99)_x0002_99*_x0002_99+_x0002_99,_x0002_99-_x0002_99._x0002_99/_x0002_990_x0002_991_x0002_992_x0002_993_x0002_994_x0002_995_x0002_996_x0002_997_x0002_998_x0002_99_x0001__x0003_9_x0002__x0001__x0001_:_x0002__x0001__x0001_;_x0002__x0001__x0001_&lt;_x0002__x0001__x0001_=_x0002__x0001__x0001_&gt;_x0002__x0001__x0001_?_x0002__x0001__x0001_@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_x0002__x0001__x0001_\_x0002__x0001__x0001_]_x0002__x0001__x0001_^_x0002__x0001__x0001___x0002__x0001__x0001_`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_x0003__x0006_x_x0002__x0003__x0003_{_x0002__x0003__x0003_ýÿÿÿýÿÿÿ|_x0002__x0003__x0003_}_x0002__x0003__x0003_~_x0002__x0003__x0003__x0002__x0003__x0003__x0002__x0003__x0003_0³;{;?\ò¯Õ5±?08Ò_x0005_~¥?P@gÙßO?¨_x001B_±$?8e_x0014__x0008_Å?(»w_x0011_¿¸Î_x0019_N_x0002_?ÜàÍàÇ?òÎb*(¡?&lt;ºDþ&lt;Ë?xÃG|)§?üß_Å_x001C_?èÆ S^?(¥¯4¿Ð_x001A__x0019_ý;_x0013_?_x0003_&lt;Ì¼,_x0010__x0018_¿@Wf_x001A_l,¥?ä&gt;¶¯îÐ?f³psëÌ«¿_x0003_òÿm_x0001_aX¿_x0004_Á3n.L¤?º_x001F_ú·M¡?HhFu0{¥?ú_x0002_bØ:¡?(ZÐè_x0015_c¡?_x001F_?ÅÅ£?_x0001__x0002__x0008_°í_x000D_]Þ?:)Y_x0016_5ß¢¿¤¯ãSq5¿jÈæÊ¢?_x0004_ï2_x001D__x0003_ç£?Z_x0005_¡Ò¥?Ä4PH½ë£?¤ê¨ï]d¿TèP_x0007__x0013_w?LOä­_x0004_ ¿Ð,¯©_x001B_0?ð¸,´N?D_x0008_î³Ç¥?Zk{¦?$îÝ#è_x000E_?P Uº¢?äZó_x0001_P?-Åõüø_x001F_¸¿âÊú²úÍ§¿¨©¡?_x0016_Yø­Q_x000D_¤?ÔK£ï6?XT ¨²?_x001C_Ã/?µ|&amp;ù_x0010_z¿ _x001C_f?a¿XØ:19?h$õxÇ_x000C_?¨S³Õó=?æ_x000B__x0012__ß ¦¿t&gt;NÕf?°×(z_x0002__x0006__x0010__x0002_?D9_x000D_¾´î¥?¥&gt;hFíS°¿_x001E__x0003_':¨?(º©ÿ¬_x000E_?xf¿xü¤_x001E_)?xEj_x000F_ôä?_x0004_Æ3v¸¡?Üb¬8_x000D_1?àOÆÏ8¡e?_x000C_]ÆäM¦?(Ó_x0003_*å¿´ãúvÞ:?¦êi_x0005_U¡?Holw_x000E_?Ð§½eä_x0003_¤?¾N¦JÛ¤?lF¬#y_x0001_¿p8IØT§¿ü+b_x000D_©| ?_x0003_éØä+_x0015_²¿H§	E5ý?d_x0016__x0012_,£?xhO©_x0001_.?:3õc¦¿_x0018__x0014_f;ÙZ?_x0016__x0004_(N¦?ð·uó]}? 9ÞYh¿teó]L[?Ò®=ì;¤?_x0001__x0003__x0014__x000D__x0015_O_x000F_Â?`ÒÈ\?uP¿l_x001A_°¿ªU@¤ï¥?8K:©]_x0002_?¯wõ_x0011_b¡?xï½Y³?@µ_x000F__x001C_ït? ÿ=Eä?°Ç®2O?è¦-&amp;ÛM?Ä_x0011_t_x0007_|h?BÕªÎ¤?_x0008_B_x001D_:-¿äË Åß£?´îä_x000F_Nµ¿\´Ø={¡?,&amp;&gt;Ó_x0015_K?0Ì_x0001_nu, ?_x0010_;_x001B__x0008_Ô§}?P¯ÛÆ¸V?Z_x000E_É¬²¡?0Ö(&lt;¢?i©Öw?¨_x0007_¿F_x000B_ñ?î$"onø£?_x0001_ßÐ_x001B_qr;?_x0001_NaãÛ§?_x000D_Ù_x0008_è¢? ¼dcya¿Db`m3¢?¨K?_x0004__x0007_ë¤? _x000B__x001D_¶¼¸?_x000C_µÓ¥m¦?LG_x001B__x0006_.Ø§?@_x0008__x001E__x001C_5ùa¿è_x001D__x0015_¿t_x001C_e¢ê»?@¡Æ³"ô]?î¦ñ$7¿_x0018_5ò_x0008_u9?(Rmk"?_x0004_»ÐC3T¿ÀÒ*/g?­9å_x0017_h§?4JlÒù_x0001_ ?0\tÌ4\|¿@_x0006__x0002_ÀØ³?)ÿ^=?èJ)?B]?gwý¦¿0,®¬~?xQ¯_x0005_\U?¸IðÜw?à¥ñ7y¿g?àHà_x000F_?$__x0013__x0003_§?8ïñ3_x0017_?ÎËK_x0019__x0014_¦?ID¹Zów´¿¶áÆêP¨?Pûÿj×x¿Êäé=o¡?_x0003__x0006__x0014_n*D9õ¤?0_x0013__x0008___x0004_¶s¿,;,Ý¿Ðªù¥?&lt;'ÇnÕ?ü!_x0004_*cø¢?dñ3pNÝ?ÜüIF?_I@_x001E_w?@ÿÀØ8s?àÞÁE¿_x0004_ü`_x0014_¡?"ê	û1¥?l_x0008_Î_x0017_Æ?_x0008_x?_x0001_óz¿TÝøÅ¶Þ?ü¡ì°¤?_x001E__x0005_xúÝ_x000D_£?0t¯$K­?_x0012_ú8ZÈù£?¸J2b/?Hb6f:?n_x0002__x001F_¤´+£?_x0018_H²W_x0011_w?ÜõãÉôG¿Ô·â_x000B_êL¦?Ø®ùví?úpÒèè ?_x0003_ÖJêw_x0013_§?À%"@¡µ¤?H_x0001_(q[Z?_x0003_ì&amp;_x0001__x0003_×_x001D_?lëñ_x001C_(b¿_x0002_¯ÑÔþ ?_x0008_HCÄÈ?°@P¸÷v?@%_x0008_\g?`Ó_x0006_§³Pq¿ÐMÌ_x0004_¾_x000F_¢?d&amp;zäi_x0008_£?b9öWb$ ?vÜÄ2µ¤?_x0001_õ=&gt;æ_x0013_[?ôm¼&gt;ô8?nè_x000B_"Q¥?0»eúC¿0yi_x001A_?'?_x0001__x0019_D_x0003_F?P ¯nA|?¹lã/£?_x0004_&amp;Áèñ_x001C_ ?_x0001_H_@_x001F_3_x0001_¿ÈNeoZ¡?ÆqïW$i§?@;!y?X" Á? Uû¹ôr?à}_x001F_RÂ±?À_x0012_%_x0007_Ù?l$*I?¥¦?Ü_x001A_	àÚ&amp;?ªDY½ ?Ì¸_x0003__x001A_ßï?_x0001__x0005_D| îøz?@ÓWBùSq¿ÀÝCý_x001A_?ü[vè³Ê¥?º_x000B_¯5Ä¢?l_x001F_@_x001B_é©¿P!l`c ¿XDMü£?_x0004_Þ¤ðò@£?$îJ_x0013__x000F_?+¡:¢ì¿Ö_x0006_Auj= ?"4=1&gt;§?ÓÌ_x0016_ò_x001F_¥?à1	~ò?*¯x¤¥?øî~4Gf¦?x´VhÈ"¨?È±õ_x001A_j?`7Öð2¿°¹Ùð"?¨W]³05?w³i_x0016_?¦?_x0010_Î`¤w?J'XLLs£?\k_x0003_;¢?0éP©ódt¿øá_x0003_Tã^?Ô¡_x0014_æ&lt;ö?µÍi?(:8ícÍ?Ù_x0002_î_x0003__x0004_	Ýµ¿ðE°=q?tã|?¨ãûÆ_x000C_Ð¿ø©DÚð? Ø{Êî¯|?_x0003_n§¡ßX?| +jx"?${ ÓO¤?Ü_x0006__x000F_SÔG?¸åys ?:3tÕ¥?àÉc¡½- ?Øþú_x0001_r§?¨(ÅMô?ÐáY_x0014_$Cx¿,Ö¯h¾_x001D_¿_x0014_·ÕæÆ?À£¦Ì_x001A_?ÔÓ]&amp;eé¿Ì_x0008_OÓÈÂ¿_x001A_nÒÝg ?s!qF¿	_x0002_ÉP´¿Þ6Âÿe`¤¿_x001F_ýÿòå¥?ØcY6Øð?D^ÞÕE¿`weqÃ_x0006_g¿0+=µÈv?¼5Ð_x0004_þ9?_x0001_Þ_x0015_V?_x0002_	dów=æ_x0013_?_x001C_Ì_x0015_:Ö_x000D_?¶À_x001B_e¸®¿p_x0018__x000C_i¨ ?ðÂ,_x0006_ª¿pã°_x0015_aÉ¡?F_x0013_l¸)¥?à_x0005_%KGÄ¥?°³_x0013_W#Ï?à_x0005__x0007_·Z_x000D_x?_x000C__x0011_º_x0015_¸K¿Fkà|R¥?ä° ;`?´­p?_x0002_\_x0015_ìT?v¥GÁÆ?»_x001D_FS?Z_x0013_d_x0006_&gt;_x0007_¥?t^¾v(¤?(_x0007__x0004_q_x0017_?$(ÀÖ*3¤?ö_x0008_GG_x0005_ ?~~P_x001A_¶ ?À~!¤`_x0019_?ìÀµ¹ü¿_x0002_-²i­¿H_x000F_ßw?ðRgnT_x0003_¿¼Áw_x0017_¦?Þª_x0001_Zå¥?pÌ¯l_x001F_á?@ÿ¦_x0005_	N_x0006_b?_x001A_t_x000F_Ã¿ _x000B_ý_x001B_´*¿H&lt;ÅxÎ ?°YÉÍ?øå¬_x0007_E?8©i¯U?èsQ\¥?_x000C_é³(é_x000C_?¬$_x0019_-_x0002_Í¿à_x0019_¸çñhv?ê¤§ùÜ¢?cÖÊ«YÖ±¿_x0004_¼D_x0003_3?8¯E÷º¢?Þe!Ðã~¢¿°û&amp;#×ºr¿_x000C_ÕÀ_x0003_²µ¿zÃ_x000C_ú¢?¨_x0007__x001F_®Ó&lt; ?,_x0017_I_x0008_îë¿P^_x0010_Â_x0018__x0011_?ð+¨_x001A_?¾t¤ö_x0001_p¢?_x0005_aÓõ_x0007_e8?T_x001E_Ý_x0008_©ù?`9_x0017_&lt;Å0n¿à;µ_x000C_!s¿_x001B_¤_x0005_*£?Äµ¤ÕÚ/?jÜmé­¥?Bçpê¦-¡?_x0005__x0007__x0004_rû_x0002_\Ý?ÒÏ*¹×=¨?_x0005__x0004_o¾¸&gt;¿'`|¬r_x0017_³¿}XúnË?_x0005_&lt;C]?z&gt;´ÃF.¡?_x001C_8ô`¿K_x0011_v&lt;ð?¢_x001E_b&gt;å¢?¸_x0006_á_x000C_Ñ_x0013_¿_ÈPþVÓ¾¿8¾óM¦ä¨?Ì×SQk?Jµ²º¶µ¢?à~}æ¶j¿z¼[~ë¥£?Pï&amp;Äp¿Ø'_x000D__x0011_º?|Ë¹õ@c£?HØoÊ?'Aw*¡?Ìm*ë¢? xÅ_x0008_t£?t÷"&amp;_x000D_Ø?'Çò_x0003_§?T_x0003_?0_x0001_?Òó}õ:	¡?&lt;a.R?p)å#Z?M_x001C__x001C_£?dîaj_x0001__x0004_Íò? ûw9P7`?_x0002_fÜäg®¿øè%«Z?µ_OúÏ?V_x001C__x001D_ýD¡?YPR_x0005_k?¬	?_x0012_&amp;^Ê@ ?ÈdÀ!h*?_x0001_§§Å­¥I?_x0008_é_x0014_¾?Ì_x0016_Ú#_x001B_¿,_@RÂç?_x0016_ê2_x000F__x000E_¤?´w_x000C_d_x000E_?it_x0006__x001D_¤?fU_x000E_å. ¿üuïp?mæý¹t7¹¿èa!}_x0007_?Ü3Ì%ú¿tï¸"+-¦?Ô_x0003_êêä?Àx_x0015__x000B_&amp;0V?LeO|Êû ?_x0008_)?TX´?ô½F:$¢?__x000E_³N?´sÉzÐ§?&gt;úÓ]¸_x0003_¦?àØÎ2)ß?_x0001__x0002_jÌ"¹úq¤¿¢_x0008_±Pÿ×¬¿0ìèvý?øè|Ý._x0004_£?@ï$(E]?ìeþ{à_x0007_¿À_x0010__x0008_n{_x0015_Y?ø_x0008_õÑ¢?àñ¹_x0005_#O?J|áPpÇ ?_x0008_\Ãïç;?-ð\?.u×_x001D_ê_x0004_£? XÎ9XB{¿À©æIoNS¿ØüoFë¿h7Xí_x0008_§?&amp;¡Í+ó£?8s~ÆØÜ?âBGÆæ_x000D_¢?¶£¦	º¡?dýh_x0015_§?]_x0003_ÌJ¿¿ÊÀ1¤~¤?ÜÈë½¸_x000B_ ?Ð$æÈ1¿?Ðõýæ,ê?À×(ü?_x0001_,ÜÞ\?ðÇY_x0005_*~?àl_x0008_þ¸?ØL_x0001__x0002_ªF?ÜñSÙá?%U9¯°¿¸þÔgP?&amp;_x0015_OAw_x0005_£¿P°_x0013_)_x0004_?2+_x001B_D»=¡?Óí_x000D_d?Ôë_x000D_ØË?!½ZÚÆ¢? AÙLT?_x0004__x001F_ûü?(-B ?¨_x0001_~_x0012_3É?¸óÂ$#¦?&lt;V!XW¿¬~_x0004_B]§?TúL¨C_x000F_¢?ä¯¬Zë_x0015_¨?ü¿3ñÁ~¿_x0018__x001F_°B¦¤?pÍz9MÓ? yß	ÒÆi¿_x0004_½ÊÜ?ðaË1m7?_x0012_3xõ¦¿¼_x0018_zì¿_x0001_Ò1ÎÀº?\=±â_x0012_£?ô ¤ÞS?ì_x0005_uûO¦?²ød/¬¿_x0001__x0007_Z¶g¥?PsïDÑ?Z%;_x001A_Ï5¢?ÈFîÒJÏ?à¯_x0016_¿}Xz?°h?ôn)L_x0003_¿è§ézÖ­¿xÔ(qø?_x0014__x0015_µ_x0006_9?_x000E_;_x0004_?_x0001_º_x000E_ sçi?|_x001A_Ñ9_x0002_?òÎÂÒÃ¢¿@r²4_x001C_ï?_x001C__x0010_21?¾ûö-_x001A__x0013_§?Ðï_x0013_â~¥?âò#(g¤?õu_x0006_hË? Zýè½ù¡?àQüR7=v¿übs_x0013_à»?Ò_x0005_§x?Ä04çe?Àórà_x001D_?_x000C_ðÃð?_x0001_%HÃIÊ¦?b÷_x001E_óOÜ¥?Æ×¦X²¢¿£¤_x0019_¿h_x0014_j!_x0001__x0003_Ê_x0003_¤?Ð²ù9_x0010_®¢?XêHC¥£?jQ3²TV¥?p7óKß?öþ¶H·Ô¤?H	[BI¿t[_x000E_»_x0007_Û?n¾Ò:íz¿_x0018__x0003_r ?ö¸E¡?dåF7_x0010_U?_x0014_÷wó%j?` ÈË=l¿M»ý_x0012_¥?¨cWX×D?3Oâ ¤?`_x000B_÷_x0010_?os?_x0004__x000F__Z¥?àÕ7¼:é¿ZÂÚ¸¼_x000F_ ?ìõÖ¿¿¾#8çf¤¿øì_x0019_ùr¸?àÓð6ß?H_x000F_¹`L¶?&lt;{Qe2\¨?ðBÜ_x0006_v©z¿à®ñ_x0002_¡?Ä_x0016_?Ü_x0012_?²b ¡?è_x000E_2ã'?_x0001__x0003_zÞ6Ê%¾¬¿ÚÓVò ñ¡?|l}¡?|=¡J¥?Üê»¨¿üòÝ£?T×2w\_x0018_?üÿ´Û¥#?_x0008__x0012_3òÜ??¨Ý$ù?_x0008_ú3¬0¦?U3aÜë¡? ¯oòc?,_x0019__x0002_0_x0006_s?8_x001E_J_x0013_IS?|q]y?_x0018_5k)8?Ü_x0003_!.¾?hH9B?¬?¶ÙÌr_x0002_&gt;¢?ÆÒ/ø¢?¤ÀÔÚ¿ÀÚüå&lt;¤x¿è]üf?,8g!1¡?_x0010_ª/q?2à^f)©?dp_x0001_\ÊÈ?d£MPëg¥?¬LÔÎµ?ØmÚ&gt;÷?f^_x0003__x0004_*ó§?¼­_x000C_N8?P_x0011__x0018_Ï¤¿äû1:)?¶%9f¡?Píe±y¿_x0008__x001F_°(Æ¤?à6SëÙÊs¿FÙ_x0001__x000D_Û£¿ÄAÓ_x000E_[?,gºàÀØ?¬Ón³ÿU£?â_x0001_Ð´Z¿pt_x0003_L£?_x0014_ulQ_x000F_Ó?P0¾OýÕ¥?à=ì«¬s?ðW(ÇH_x000E_¿¡RF; ?(t=&gt;	?&amp;úoâø ¥?_x000C__x001F_±A_x0006_Û¿_x0006__x000C_}Ç_x0015_¡?h÷6_x000E__x0002_B¤?`Q©_x0001_Í4?Pá&amp;¡+ª?*Ú_x001F__x000E__x001E_P£?h s_x0017__x0004_¿`¯_x0016_TW?$´í_x000D_o?@S¿X_x0004_M?¨/Âºò_x0004_?_x0003__x0007_p]ÈÞ_x0004_¿l¥MQ?0Lý8,c¢?üR_x0012_Á_x0006_[? )_x0005_èò_x001D_h¿T_x0011_¬Ì³¿ü_x0005_Þ+*_x000C_¿x_x0003_MÇÌ?`¶¨_x0007_`Ih?D_x0003_04ÁÀ¿¢ÇÆ)è?àú$ìr?ø!KRN\?s²âd&gt;}¿ÜÊË¿ü?[EØ¥?ö,Ë	Ö¬¿(§[þ¬û§?_x0010_Ã2Q¹£?àx0Ý®?¡Ý»_x0002_ë ?*coÛH" ?  ##ar?_x000B_C_x000D_|¢?À¨:`?º_x0001_ïV¨J¦?.ûºã?¨p+©)?ð¿j_x000F_Çm?Ü§ÿI	?@¢EL?(	gE_x0001__x0003_-Þ?^Ôc¶?ø8Õ7ï§?¤ìt¼}Å¿_x0001_wØM?Ü?Q ?À©a_x0002_*(?Ôv¸»_x0001_¿_x0014_´J_x0007_K±¿TGPØN?¼=G¡\¿_x0014_%Hç¿P¾¯céÚ?¸Ï»¸_?§fº-?_x0001_W_x0004_nÔòR¿8±ør_x001D_¡?¸yè®á?üÄ/_x0006_?ZvÚè®^¥?ølÞJú?4xCit'?_x0018_B^Þ;x¡?PÆ_x0012_Ýc£?ðL-jÉ¶r?hU³Æ_x0013_6?à©Èà_x001C_(¿_x0001_9`F7~¿¸íÖÑ)'¢?r.¼1së¢?¤¥ö_¥?òé_x0010_SNû£?_x0001__x0002_LÀÁõ¡?0 ÑSiV ?ÐúÔÎ¯Ò? _x0007__x0010_± ?_x0008_÷ú`¼_x0003_?¤$_x0008_wx?T09_x001D_Æ_x0003_?ÐÞÒE_x0007__x0004_?ø]¾ -?P9#MiÚr¿@¨ñ_x001E_:ù¿_x0010_©5÷÷¢?_x0014__x001D_¬ä	¡?`5îì£?næ8_x000B_f¿d3+%Y£?~òý(©È¬¿$_x0015_&amp;V*? ¡ ÜT?Hâ`0©Ì?_x001A_Ã_x001C_?¥¢¿¨	0sCÊ?À&gt;¬&gt;GY?rõ7~C¦?&gt;¼S_x0018_£¿_x001D_{_x000F_a&lt;_x001F_´¿h¢D¥_x001F_0¡?Dþb_x001B_¬¥?7U3Ì?Lhá*ö ?x·ôskF§?_x0004_Î_x0007__x0002__x0005_hÏ¿HØ)²\?ø@½U?jð_7xï©¿èé|éÒb¿FT`¤¿_x0004__x0005_Wi_x0016_{?f_x0005_¬ÉT¨?Ð.}Mû?²_x001B_®@_Ñ¤?¼_x000D_Ê8Z?¦i?K_x000F_(¤¿_x0004__x0001_Þ.q¼?À¾æ&gt;×å?p°"ÞÛë£?róz}£?² Âë5 ?!Òe¯-k?nQªLK¥?R¹-ñ¨?¬¨&amp;´Ý¡?Hçº$_x0003_¿â@¿Ô¡?L_x001B_&gt;_x000E_e?$¸B?¯r¿j_x001E_$`äñ¨¿V_x000E__x0005__x0006_¨?°R_x000D_E_x001B_¿L'_x0012_e_x000C_¿|­_x0019_©F¿n3ïÞ/?p_x0012_|üÞ*¿_x0001__x0003_@xÞõY¿H¹Õ*Ì÷¿$_x001B_WR§?F*Ñ¢_x0005_³£?`e|Üi?xPªîÉ¿@T¿V*þi?FP_x000E_-_x0011_¦?h_x0004_·ßÌ?@óµðëæk¿\ó¹ñS?°AT&amp;­g¦?.õp}û£¿êê&amp;Æ ?ljSWG¤?ØÔÞvn=?L«Yö¿P{	ï¦?º·¢8²¡?Ì¬B¦?(jCñl¹?¨ûCX½"?P°¬¦_x0017_?_x0018_=_x001F_ÐÏ?â²§;@n¢?6N_x0002_®sh ?¼J"îò.?M`ÿY:º¿àt·0ú?ÀÂC"_x001E_Yi?t3áÿï¥?_x000C_¤é}_x0001__x0002__x000F_é¥?_x0001_¨7ÉTv¿|0oR½1?n2_x000C_è ?ðWùÛY¦?¸_x0006_Ð¤S?ºß¤_x001A_¤d ?âÂz_x000C_ ?X5_x0002_â_x0013_\¿ÀB2dÜ.c?æ32Úýj¡?B'§~:y¡?4kÂ_x000F_n¿$D½é§?,@_x0002_b#o?_x0006_:¾m_x001A_¡?_x0014_Ýú&amp;ç5£?ÌVKâð?|ÝUÏi·?¿p_x001F__x001E_¼j¸¿ð_x0001_TNV¡?`îãm_x0018_A?h-_x0003_O¡?t°(ä_?êM â¸¤? à{ÇP}?_x0010_ÊÒn¡-?`ö	¾Î)¿\v^¬"Á¤?lÎ"l_x0003_D?@¨(à?ÒÿF_x000C_C_x001F_¦?_x0001__x0006_æ_x0014_xCW8®¿Æ	[Àw¨?ô;ùS¿8_x0002_ß_x0004_ÀR?°È õ*{?µU1¿â_x0005_C¹Ì_x0002_£?h_x0007_=&lt;?°JúÐ¸`?p&amp;H_x0006_z?±ÈÙl?_x0010_GS8_x0007_þ{¿ú©&amp;ãjÚ¡?¨~ï«Ý?z_x0001_íAk£?¬_x001A_Zu¿_x0004__x0013_-_x0003_Æ ?À_x0019_*çZR¿(J+k8?ÈÑ	tK¨?°IÿØ»à¿72_x001C_Ó]?®hàh¥` ?d«Kól{¿xÑÄ¿X?0¬ë_x0011_ý|?&lt;õ_x0010_¯â¢?8¾G¸2­¦?_x001E_I¿_x0016_)_x0006_®¿=5£Åu?Dè|&lt;« ?¤_x001A_x_x0001__x0003__x0012_¼¿ºjÒó_x0002_¡¥? øÍ_x0002_,Qd?HÜnX_x001E_×?pc­b¿0YLu_x000F_ì?,É_x0010_Gü£?¢Kk_x0017_Æ¨«¿BÄ_x0011_d»¥?øþÑea? 6E|²_x000F_? Esa_x000F_ûx?ðvæ¿&gt;À?óonÄd?X_x0016_å0q_x0003_?_x000E_t_x000D_c©¦?0IÄ_x0011_ç*?_x0008_ãdÃ²1 ?@r=)_x0010_ç?_x0001_DYÃ«?ô#_ý_x001F_ù?¦RÜLáö¦?H¼7@&gt;¦?ø×Ã_x000B__x001F_¦?tÎZ9û,¿x_x001E_ÜÆ2 ?Èî4|½Ñ?Úñ¾åÈ ¿øñHH_x0014__x0012_¿Àx!CÊ_x0008_¢?^"_x0016_æ._x0008_­¿H¡; «?_x0001__x0004_ÄÏÈ_x0017_ël ?3ßt_x000C_É°¿e®J­¥³¿I_x0008_G?fÙb_x0003_3I ?ö"ù/[_x001B_¡?À_øá{^ ?ÀZtb	_x001F_¿h¥Ñ_x001F_æ?_x0018_{_x0012_é?ð*0S~?$_x001B_@'ïB¢?_x0001__x0019_S÷3¿:?XYHI_x001F_?­Ð_x001B_ Jy?¨_x001D_}_x0012_®`¤?P_x0002_FþpÒ?0ª2G²¿ÀûilæG?_x0004_¾_x001F_/ ?_x0001__x0003_¤_x0014_ö[?4xFÁ?öWÜ­;s¤?¨Åôz/?TE.ÕÕ¡?15û3_x001E_¿À&amp;§´kp?d_x0019_Ö0(¨?P5ÿLór?_x001A_`­¡_x0017_¡?Æ*¤Öé?à±;[_x0002__x0006_Y¡?ld5_x000C_?úö%wN ?®Þû_x0012_Ñ_x0005_¢?§_x0004_¦ï_x0002_?ZDàÞ¡?¤Þ¡ë_x0001_?IV©v!²¿ÜÊL©R¡?d)r_x000C_h?TIàaôz?&amp;|Á_x0016_«ý£?¼R¥0¯T?xb'_x0005_!k?nüL	%¤?pËS_x0010__x0008_b?ÔOd±gn¿Ð¥hÂò?ádÌ¿_x000C_»_x0002_»°_x0003_?P}Dv¡u¡?&gt;Lo_x0017_§¿V£H_x000C_vE¿zâ_x0014_£ÿô§? e\_x000F_Û¿_x001E_§Q?6«WÝ ô¤?_x0018_&amp;Â¶¸¨?P_x0003_¾_x001F_§t?èÔìÌ+Í?(m_x0007_Þ¥?_x000C__x001F_= ­¿_x0002__x0005__x0010_B1 ¿¼_x0012__x0003__x001C_ÍÁ?ð_x0001_T_x0001_u?8é©_x001F_?ª»)5®6©?0¥üÄç ?èeÁ_x0011_:	?ÔA¯D¿2Y°ñ2£?T 9éËc¿z/)oê¥?_x0010__x0014__x0011_q§A? ¾Ô»©}?LÿTyMM¿TE_x001C__x0008_&amp;7¡?¨'¹Ø¤¿@³sËÔÆ?_x0004_3Ü0`c?à_x000C_¿ÀS?¤g_x001C_TWx¿4_x000E_ï&gt;+¿_x000C_C¥Xe¤?h¾_x0010_Ì§v?_x0006_Þì4[¦?Ê#_x0012__x001C_~¨?¤3þ§Í?,_x0019_\wÓ?HK¡½¾ ?_x0008_¹_x000F_qÍÉ¤?ÞÎLÞ¶¡? (£_x0014_u?Âëè_x0002__x0003_9ón?Ø¿³KY?À£C=¿ØVð_x001A_¥?¬¿ÃWâ{?`ÿsí7_x0014_?&lt;øaï_x0017_g¿&lt;ý`Lâ?*Pd?ã¦?_x000C__x000F__x0001_C"C¢?_x000D_öÈ}¡d?XÈ=.h_x0011_?x\Ïå?üö¯7íH?lYmôv¿ôEþ¸¡ë?à_x001D_f@,¿À!åG[_x0004_?ZSÝ_x0018_G?¼´Àg_x0003_ ?`ÅW$êY~¿IqÝ÷¶¾¿àWøëÚt?få+«'w¡?_x0014_ÈÞø^4¿òxjV¢?_x0002_`{SúÉò¾_x0006_î«Pä¥?_x0018_mWü_x0004_?üë^?ªÈª2$n¡?_x0012_¡_x0005_{ú_x0010_£¿_x0003__x0004__x001C_ÑÌ§?× ?ZÿÉ­ò°¿¾_x0003_ëãl°£?X»+Á_x000D_? _x0001_1_x001F_á?Î&amp;aG? _x0015_Ê,_x0010_~?ò_x0015_ÕÝ¡¿_x0002_D×ó_x000B_¢?47"ß? 2_x0004_"_x0018__x0005_?_x001C_O Ò_?_x001E_2$µ-¦?²ðõýG¥?ì¾Øg¸¿_x0004_q÷PB ¿ü_x001A_HªÄ¡?~d7Zd¡?ÈÌ£U»A?¤_x0003_kÝ k¦?_x001B_ÛG¿_x0003_ê_x0005_Û¥IO?ø3T¾Pë?(%Q_x0004_Â_x001E_¿_x0010_ünÏAË? _x0014_Ä8õ¾?P_x001D__x000D_l_x0007_Ø?øÃÈý0?pRI_x0008_CÈ?pÿïu8_x0012_?Ðw¹¾ô?¬hí=_x0001__x000B_¦?ÀÆ¼'_x0017_?è;O÷Ô?ðÕ%ý° ¿HÕ_x0010_ò4-?_x0014_Úù&lt;¾¥¤?ø*ªo'ó¡?_x001E__x0008_G,Ùn¢?pJT·^_x000B_s¿B2_x0014_Op_x000C_¤?P6/JÖ_x0006_v¿ÈÀ_x0005_Z©?î	yL$?_x0018__x001C_º_x001F_f|?tÄ_x0017_ø½_x0004_§?_x000B_í¸Õ¦?¸zÅ»§?_x000C__x0007_÷¿@×víz_x0016_v?Ü¸_x0014_ÏÖÝ?7s_x0017_Q,²¿f_x0003_ê_x0017_;m¢?_x0010_ßÑxò~?¢7ÖR¢?Àú_x001D_à-"?ÀÚ³¤_x0002_¤?ÔüÊí©.?ÀËÃÙ_x001D_?x_x000D_rÎGt?_x0018_h3&amp;±$?X^ÅqÝ?°_x001F_ò3L?_x0001__x0002_à_x000C_\Sç ?¨ß3_x0008_¾Â?|VSÁ_x000F_?ìøy4j?íÇ¹äT?x-rxâÖ¡?, _x0001_(¦?`d,fr¿B_x0001_±_x0017_¡? J`_x000D_û?Xã)_x0015_f?ØºòH§?\_x0010__x0007_Ø.?_x0004_3¹(Ñ?N¡;_x001D_Hø§¿ÊKì¾¤?èûÔ¼©?_x0001_°1´&amp;_x0012_¿&gt;ñ± ¬¿4ÌÒú²á? J½_x0019_@Ù?À;7¨°ìV¿ðÝ/K?¨ExUj¿_x0001_ Ö_x0018_Ý¬p?J÷©_x000F_A¡?NÞg³§¿¸©÷)è_x0012_¤?.7yO¡?âÙø¸-®¿@¼vÍ_x001A_]¿dN¢à_x0002__x0005_Lv?tþò©º?Dk%$Óé?ÎaÀýý_x0012_ ?Ì·¶_x0008_¿"±«â¢?_x0002_lî¯îR?¼±£ú·_x0003_?èÕú¼mE?_x0014_o Ù2é¿ì_x0001_z¾éÙ¢?	bÒ3?`z¶päEm¿"gXòS?fq¾+¡©¿ÈãÞü ?¢¥þlÃ#¢?^&lt;_x0004_«¤¿~4_x001A_Rbv¤?±_x001E_5ò¡?ø&lt;Üçÿ?ð]³SúÑ?T_x0007_¨¥_x000D_	?\fi)ñÁ¿9ÉÙ¦?@jõ÷¤|l¿~ý=_x0013__x000D__x0002_¦?_x0008__x0017_þ?èõÖ[ ë?Ä½Û¿_x0014_êG_x0010_Íz¿P_x0012_f·_x001F_ç{?_x0002__x0003_hW´vø}?~Ô9K«9§?_x000C_Þâí¡?VøÈÏÍª¿öB-N8¯¿È^_x0015__x0016_?Jx^ìBI¢?Ð0_x0014_9 ?Àá_x0011_öß6u?XÙ_x0019_Æ?´[ÐÉß5¿¤át ?f2_x0007__x0003_â§¿0õo2?²Fâ_x001B_ù¢¿&gt;*X?À_x0001_öilº?lM°_x000E__x0007_,?:TØ×ê¡?N_x000C_üë?¸ib:"l?Â_x0017_Éz¦?È ¿s&gt;r?¨öë+¿)¿BÎÃÃ ?}©;Ãf?èg_x0007_Ç\¢?bù_x000D_-È¤¦?dÀõH/í?vJÒ£¡?´_x000D_çï%q¢?_x000C_Iº{_x0001__x0002_0¢? _x001F__x0015_&amp;m|? _x0007_ü{k?&gt;Avï¬¿ºX_x0010_´Q¼¥?t_x001C_¿æt¿²ÊI_x0011_ÖZ¡?ÈÛ*t ?tJ¾¾p®?(ëV~p?z_x0007__x001E_ÁI)¡?Pp;å¿ Ý?Ãu¿|_x0011_pååÃ?ò_x0003__x0014_n¸_x000D_¨¿ýxXq«¿6Ñ._x0011_B_x0013_¢?è¥ë&gt;ø?p¬	{të?à_x000C_\kF¥?F$IÅ*O©¿Ü%_x000E_Ôgy?ø	òà°?_x0014_åzÖ^Ü?êÌâ_x0011_¿sè×,{¿â¸b I* ?nxG_x0016_ê£?_x0010_Ì4_x0018_?õÍcÓ_?®VPOý°¤?pÝój§_x0001_?_x0002__x0003__x0004_äO\?4\sú	ã§?]¡"¤t¿ÀÆ@|Oq?Ð72Ð"#?ðð_x0007_§&lt;Äu?¸_x0015_ùºý=?${ÖX_x0014_?¨ÍT_x0003_P-?ä_x0001_&lt;~N_x0018_¿À_x000C_,7Ç7?H'ñs?81Et_x001D_&gt;?@_x0011_(1C?D=_x0017_Jã?$9£O¨?`bª=^ô¡?_x0002_'HßX¿H±B¹³¿â_x000E_ô³_x0007__x0018_¥?H_x001E_·Ð%?ð|_x000D_Y9«t¿ý*_x000C_ ?¤»'½~? ÎGÉÀy¿0_x0018_¬üÈ®¦? jà_x001B_Ëf?È_x0017_I«â{?&gt;_x0002_6yX£?_x0014_456 ¿?0_x001D_H__x0003_f¿_x0010_Ï½Ö_x0001__x0002_,?_x0001_øÛAhÙ¡?®)8¤?`a_x0004_§§?êù_x0017__x000C_%Z¢?,obÛ±W?@êÄÃêP?X_x0001_Eï_x0013_g?_x0008_¬¬_x0014_&lt;?`áfýµÚt?è_x0010__x0005_]:¿?_x0010_8oÃÐþ£?ÜÓÛ_x0013_W ?Ð[Õ?¼vak?àòo}?ð*¬_x0002_h~?*Ø_Ú¦9¨¿°6Â_x0003_]_x0006_¿hêþ?@G_x0012_Ô± d¿r ¬j?h»F)x?§?ôù_x0007_¾·_x0004_¿_x0001_ï¸GÚ¡?l½»yîx§?¬Æ}§·µ?ðË(_x0014_±t?_x0017_ßGÅJ¿¤§ëm¥?cMÛ_x0004_¾±¿p¬_x0011_(_x0014_Ø?_x0001__x0004_ä¥\=ß?ìÙú}QP£?x¹_x001F_¤kÏ?, _x001D__x0001_?|U_x000C_s_x0002_?_x001E_.Uôá ?ÜÙ{a¡?xßf÷±k¿e·½ts¿Ô_x0008__x0014_¶ß~?_x0008_ù?ïÚ?ð_x0001_z[ ?°	ÓMâ?$¬Ò1¿¼_x0001_dv3¨?_x0008__x0005_¹_x000C_·¿ìÆÖ.2 ¿_x0010_&lt;Ð"p?¸VY.?Îì»_x001C__x0014_Á¿_x0001_$UiØl¿¦Ã_x0005_¥Í¥?P_x0011_wo½ÿ?ØëEYöS?P©¯r_x0016_þ?_x0011__x0005_g©?îoÍ³£_x0003_¢¿Ø!ÙÞ?ÐÏïÁÞ¤?_x0013_3àÂR?úÉ)*ª*¦??R_x0001__x0002__x0016_¥?æ_x001D_#1ñ2¤?¸`ãóR??_x000B__x001C_ËbÃÒ¹¿`'Ë§Bá?j_x001B_c2G¨?_x001C_øåÿO_?¨aË_x0010_Ùç?àñ_x001F_¿ò?ä&lt;·Å!}¤?_x0001_æ£DÕõ&amp;¿T1_x0002_Fdâ ?à£l-"f? $l_x0015_Pw?&amp;vªò_x001B_¤¿d'_x0015_Ê?F6_x0006_ÏÚ¿ ?à_x001E_½1+a? 	ØÆSy?ø_x0003_v_x000E_?_x001F_?¨M´_x000C_zÙ?â_x0006_ó_x0014_¤K?¼Kl_x0003_±?óz"£¤?Ìj_x000B_ël/¿H\¢É_x001E_?@¯I¨· ?\­_x000D_¦Ú#?"kãÙ6¢?ÈËÙ_x000B__x000E_ª?M_x000D_kàÓ ?¤_x0016_ß3_x0011_¤?_x0001__x0002_òY_x0019_£s¨?H=_x0010_D¡_x001E_?´?Å¾)¯?{8øÕ^H?_x0001_¯Î&gt;_x0002_$l?àe?ßÒ?T_x0005_ Xå.¥?¾»9-ñ¤?_x0001_Â¬¨±2¿_x001C__x001A_uÃ?_x0005_&lt;;ñ¸¿õÌ¬n_x0010_¹¿ØÊ_x0006_!=~?¦-/0¢æ¥?ès&amp;XP ?ÂîÏhNa¥?ÿ_x000F__x000D_zDg¿jGZÚ_x0007_F¦¿¢ÀKZ¦¢?:_x0002_aì!¢?dË_x000F_!¨L?_x0014_½û*,Ê?Ü:_x0003_¤?_x0016__x0005_Âoâ  ?@_x0018_÷ÝK}¿8Ë_x000E_¶µjÁ¿0ô_x0003_?Ô\lt1¥?h²æâZG?¢GAJò£?¤Ñú«?öÁ_x0003__x0005_`í£¿Z2¢x?Ð4?_x0001__x001A_?¤N_x000F_rá?ÐJÃäÊ¿Ð|YÐqî?¢Hò@C_x001E_ ¿ø_x0010_!ÅÈ?À½íÒ&lt;_x0002_?OR1ÕÚ¼¿ö¡µÜ¾«¿(S_x0004__x000B_N´¿0±	°_x001C_½ ?ÄKÖ&lt;È¢?\.Ï_x0010__x0014_?&gt;_x001A_çÉ6Ë§?xFMÚMr?®(çI_x001A_I©¿åµsß_x0004_¡?g~ñüD¦?¤cOÞ_x0001_¿îU_x0006_üX¥¿vÍ&gt;1=Â¡?T·@àj¿òjö_x0011__x0008_¦?ü$#}_x0018_? _x0005__x0008__x0018_Ów?àYBgL?hp@Ó?b_x0007_ÀÓS}¢?L_x0004__x001D_ -?\C_x0015_5N?_x0002__x0007_ôfÉ`?a&amp;a¡í?°_H¤8¾r?ä_x000F_¯ ¡?¤Ää#,¡?^"ywâ_x001F_¡?æ_x0016_tUó¿¤?PU_x000D_\£ÿ§?z6dD¿²¿_x000C__x0004_4äÊ_x0007_ ?_x001C_¡&amp;ê¦?Vx&gt;Q_x0018_A¤?0Bô_x0003_.tw?$_x0003_ Ê2?=6ÃW:m?_x0004_µÆy_x000F_¤¿ÚM_x0006_¨¬ ?ÌybÎ]S¢?|»º6_x0005_ç?!!¥Ë_x000F_?j:âÑ ¿®&gt;Eò©&amp;£?Àe*¢íu?èí&amp;XY·£? Ä_x0001_QÇ¢?bù&lt;_x0001_Ì}¦¿í_x001E_iáü°¿°_x0019_Þ_x0018_µ_x0008_?P_x0005_à&amp;¯¢?@ZÇ´ó?D1_x000D_!5?ÀÐæ_x0001__x0004_:_x0002_? àI_x001E_?ru?4è½7h3?h§q_x0013_Àþ¿ _x001E_j?z?Èüg?j?b_x0008_ÅLt¡?hõÞ_x0012_Û¥? Æ@ª!? ÌëÔ?_x0010__x000B__x0003_Õ_x001E_6?J7ÊDåpª¿È±?_x0015_¡?5Ø^¯¿BßP§¥?òmJaÈr¥?ÔÇ.V_x0010_?dýTMB_x000D_¡?pø©_x0018_Óº{¿àoïß_x0015_Úo?°Ù¸J°¿Pæèµ_x0012_?H]Ê¢øh?|_x0003_Ghô1?º9'E¨¿_x0018_1^ìUC?tÎÎ3eB?4[µé 9¿¨suÀ5?vî´_x000E_Êä¤?ÚPg!_x000D_Æ¡?ÀÐ¯ÅùÎ|¿_x0002__x0003__x0010_Þ)+Ú?01ñN¡?ä_x0001_Æ_x0018_?°¤Þ6à?_x0002_¢#Bj_x001B_?ò¡(O?ìö	Ôð?_x001E_û[´Z&lt;¨?_x0002_´B_x0014_ i¿:_x0019_u§_x0018_¦?LùákÑ?_x0004_Q;Â2_x0006_¿ø^G_x0003_Ì?_x0010__x0018_À»x_x001A_?@³¡.ðt¢?Ø&amp;«éþ?|_x0012_®îu?_x0002_&gt;;*W¿!êAãZ®¿ìf²Ûr\¿¬0"_x0015_Ï?Î"É"q¢?ø_x0017_äÈp§¦?ðHI¿RH?@§¢2d}¿(@~Nj_x001D_?bò®¡?(²õÊòº?J&gt;µ´¦¿üå·÷£n?h_x001C_9vÑï?ÚRåô_x0003__x0008_Ç ?_x0018_°èÌ?ÿ«ºH_x001D_O²¿¸ë=×rb?8âí¬¯þ¿À²	n¡Ó?¬ö_x0015_u_x0019__x0004_?Rò_x0014_.XT¢?@Óç gÁ?ì^ÜÉ_x001E_=?_x001C_¼Z¢&gt;? =¿I×?xt§¯v_x0013_¤?H_x000E_ø%¶Ü¢?¨+Ðiñ/? /¦&amp;_x0007_`v?_x0018_	÷ôså?àG·*?PÕn(ô4p?xøÜ8zÆ?8öZîyÖ?ðc[5m_x001F_¿º@¿MÝp ¿?Wô_x001D__x000B_¢?Å)ÂÄ ¿9ßæ_x0016_J&lt;µ¿à_x0002_:Y¿Õ»_x0003_Å_x0003_»¿¤Þ¼_x0008_zV?v¥=é¯¶¤¿_x0003_R¹_x0001_¼?_x0005_àh_x0006_~?_x0004__x0007_ð¢Fç!Å}?Änå_x0016_í¬?0	.Èj¦?@ù_x0002__x0019_Gä\¿4TÎw_x0005_é?Àj¹Ìú¦?´ +ü«?'/I_x000D_â[¿¨ÅZS_x0003_?_x001A_¦6¯¿¶¿y!¡?_x0001_* ØÉ~?_x0010_~ó1/¦?±_x0004_GY?ÀZÖôÕ¿È|¾öÝ¿_x0016_yMÔì ?À4½Ë&gt;º?vØ¨Èó¶¤¿¨î~#Òë?*=ÏQ_x0002_¡?Ö÷îD|?_x000C_I'¿_x001B_¦?àþ_x0012_×qñ?$~ø*û?høãkú? _x0007_ØcK?T!¥ÆV_x0012_?¨ÿùÇ®¡?_x0010__x0015_F_x001B_Ü7?_x0014_p+Ï¿2Ò_x0006__x001B__x0002__x0003_t£?5h_x0002_³º­¿\µl	n¿t½IìÊi?_x0010_m½ùÕ? =Wy¥?&lt;ï4_x0001_½¨?H³ùpO¦?&amp;n_x0006_±%¦?P¿«K_x0018_¹¿`ì_x001C_1_x0008_?_x0004_À4])!¿.ÞÒÀ»_x0002_¢¿Ü(½6?SK·_x0007_Õ³¿r`bñ;~£?¤_x000E_b®?ÀYÁÁIÿ?_x0016_8èÕj§¿Ø^4Îá?hº®z18?Þ®Õ-¿v8N_x0012_©¦?§SywC²¿ ¾C9­¨?$¡frÀë¿ÞÑ¬F¼¥?À_x0006__x0006__x001E_q?°'Úê_x0004_i?Ð÷»#k¢?ÔSÃË&amp;? ²¢ãE8?_x0005__x000B_t7_x0019__x0010_ÀÇ?ôÃÎ¥?¬²¨F??%ù ¶,%±¿`D¿4jõ¤?q©6_x001E_?`_x0018__x0005__x000E_\ql?øBÇk?_x000E_ê¦Â½¤?ëÆRô_x000C_¥?øýÍ_x0007_EÇ?À ½Ð_d¿º(Ý_x000D_$¦?ìX/'?ÒÖHÊò¢? _x001E_2nëæ?ÜL«nÁ¿Ø­_x0006_P(?_x0002_	òv?_x0005_|$ëJR¤?@_x0012_*U_x0003_Q?¼_x0004_P¦ã?_x0008_w4¤Ñg?\y¤?_x0005__x0004_Ðî?XñÈË%h?tñ_Ã_x0001_¿Ò§jÞLÑ¡¿@_x001A_	pO¿êxná*ó ?ðthþ~z?_x0005_óN¶_x0007__x0008_£É?_x0019_U*0?°Ñ_x0015_Ïª?@8ý?P_x0018_-A¼z?ê_x0003_?ï4y¿èÂ_x0003_pã§?®¬U_x0004_J¡?T0©ZÞ_x0002_¢?°¶ê_x0003_f?`ìÈxÚ ?À_x0017__x0003_¨×_x0013_a¿àkÃ{ò?¥h_x0017_mL¾¿l¹_x0006_½?(_x0012__x001E_Ñ/¯? /_x0001_w¿HÅ_x0006_¾v«?WÉ3õ¿z_x0013_+M£?Èb¡·?,¶GþÅ?H2Ç&lt;.ò¿eÍô_x0016_l¢?0¡\0¬^?|_x0002_á_x0005__x001B_û?äð|_x000F_]?°Ú22?HCµ=6O¿Øh_x000F_# R? {_x0015_ê«Ñ?h«_x000E_8ô?_x0001__x0003_h%X=tÝ?4otJ8»¤?èÜÎËfc¿E¹ø¬8&lt;³¿Dv¡öªw?_x001E_Õ_x0005_¢_x0019_¢?Ì_x000C_6_x000B_£¦?à%_x001D_ª_x0016_?_x0011_:¸¥_x0016_¾¿Èrµ)TÊ?¬3Q_x001A_¢?ÈRV¡Ã¿¬_x0015_×³?&lt;qØ_x0006_È_x0017_?_x0004_Ìþ_x0010_ª~?&amp;Ïm@¦¨¿$hgéè¡?8qµÉ]_x0016_¿_x0014_°_x0001_T¥?ÅT,ê?¬º_x0017_åV¿_x0018_ÉK_x001A__x0002_¿ _x0012_i±?_x0001_ìd=*"Z¿_x0003_lØg¢?Hâ»_x0007_2¿Bá	ó5¡?_x0008_¦´÷}ÿ?p_x001A_º_x0016_´?ÌÏ_x000C_Di5¢?0ªIÈ?È%üD_x0001__x0003_×@?¬²_x0019_Îs?ÔMN#X ?}_x001C_üj[?¨ås½¦å?hi&lt;Ønr?Ðvå~Õäu?Ç,Ö»â¡?`\íÑlÅ?_x000C_D¦Ç â¿¨a´k_x0015_?Ë3]|ÂW?9¤ùð¶?r¬_x001C_!Þ7£?x|_x0012_?7ñ?ÄhØ+?0s_x0013_hÃ?H_x0002__x0010_&gt;?_x001A_Îü8J§?¨@_x001B_'s¿_x0008__x0016_CuôE? 6ð¶éd?,ÙÉAâ?_x0018_FQ{_x0012_ý?h_x0004_ôkê.?è.ËñO_x0014_?|_x0019_©xò7?|O5cÆÐ¢?_x0012_'_x0013_Ë,¤?¬_x001E__x0019_ùÿ¿¬¶Ç@Ì?Ô{SDß4?_x0001__x0002_àÖiÕdÑh?Pþq¦.H¿ëNu_x001A_I¡?y©kÊ" ¿àF¶wZ¶¡?°³_x000C_o¹ó¤?ê&amp;_x000D_c}_x0013_ ¿à¨º¦Ö.u¿h_x0008_\A_x0017_?0_x001E_Z_Ä3?ÄU½ÏM?ÐKýî:_?@A_x0013_°ö_x0011_?¨àlwU×§?¤,1ö_x0016_Æ?`n_x0011__x0010_÷k¿_x001C_©Ì_x000D__x0003_¥?h¯CßÂ?_x0001_¡ó_x000C_{_x0014_n¿øQî$õí?@ûê1Fx ?ÖFQd#_x001F_¥?Ø%ÿ­C_x0005_?XÏzM¹_x0001_?@_x001E_?ÐEÖíÂé?ð?3â¿ªrNo¦?ÐØÉ_x001E_v?x_x001B_î2eË?ÐÖÇÏSÅ¿_x0001__x0012__x000E__x0001__x0005_lx¿h_x0010_Ä^L1?01µ~*B?¸cÈyõ?B+ÏNÌ?X@ÔåU?P2M3®?&gt;Ï¾\ª¿è3ö+À? e÷ø5z?ü°_x0003_i_x000F_ô?0Åþæÿç¿ª(¬²¦?XJ_x001A_Ï?$£Td_x0002_n?ô°ÂE?¸V¨&gt;_x0008_ß?S©£*_x001D_?ÔQ@©_x0010_¡?@y_x0019_ý$Ä^¿`±RÁ2_x000C_o?ô_x0004_pH?&lt;\Ìë+?ÀF#æK+?`ÆÙÒb?_x0004_ZÑ_x001B_¿T)?õa?X_x000D_ªvÑ?P\¿"g?0¤õ_x0007__x0012__x000D_?_x0001_s1ï_x0004_õ@¿ä­z;¿</t>
  </si>
  <si>
    <t>f628e40080bc85e24682665b161b5e21_x0002__x0004_KOWWÏ?$Õ_x0012_³Þÿ?èmøáØ5?ÜæÈ°¤?Ü_x000F_%_x001D_ýÐ?_x0008_õqYg?BTg¡¿x-8ñ¡Û?Ü0_x0018_$5â?ðå@#_x001C_$?_x0012_"§[A?0Î_x001F_µz¿"Í_x0010_ßg|£?Ìè	?Íê_x0003_a?¤]ºÓdÒ?Þ]Ôê¼q¥?X_x0011__x000C_G?2ñÄIV?üý¾Àîf?_x000C_PK»_x0017_3?h1º_x0001_Ú¶?_x001C_Y	ýÌ?Îz¥ó ?NSEhÖµ ¿_x0004_Ü³T¼p¢?_x000C_°="8Ã¿ 3RYOü¿$Ál[_x001C_?|¶_x0010_¯¾*?&amp;?+ð¿D¤?_x0008_¦Xû_x0001__x0002_¡Í?ðü¢_x000D_¨_x0006_? ôUY?¾j]y3¿L^õ0j?_x0018_îh÷_x001A_Z£?8M_x001C_%àH¥?ø1¡ïX}?  Â;_x0012_?¤c_x001F_s´?_x0018_¸_x0008_áõ?À| Äâ?_x0001_®ÂFRv¿_x0001_â_x0001_ìÔ_x0006_f?0"_x001F_'ît¿è"÷&gt;p?_x0010_¸ZL_x0017_N?ö|j?"_x000E_*_x001E_ó=©¿ Ã_x0014_ ?´¬G¥ÿ_x001A_ ?@á¿«ûU?l_x0010_('ð ?D¿¢­÷¿_x0004_ëòý_x0015_?@ÀÂÒ?À9|ê=l?¦O³Æ1®£?ø@_x001F_3·?P~_x0005_Ñkv?ÀV_x001D_Óf¢?Æ_x000D_æ_x0016_c ?_x0001__x0006_¸v-"å:? )í_x000D_+Fd?-êì_x0008_q½¿ä¢¦f©?PxÚ0â_x0016_q¿_x0002_T`ªsä ¿ _x0008__x001A_úÆ?¼_x000E_³G_x0007_±¥?à±¹ÙÑ_x0016_s?bÅWÎX¡?pÜc_x0016_·j?p_x001C_,Fã?¬í%U_x0001_?ØÞ_x0005_ufZ?_x0010_W(n¡?çXÑú?2±Í¶G@¢¿è_x0016_G_x0015_*Þ?T_x0008_Uåi?ºMè]VE£?º_x0004__x0003_D_x0019_¦ ?`_x0007_5uT_x0003_?\¶ÜÎ@[?øøaJß/?Ø_x0014_PÅZy? hQ²px?H1j_x000C_¥£?_x001C_Txð~£?­v¡?Ä_x0004__x001E_Äö¤?_x0001__x0001__iFúÞ&gt;ø_x0005__x001E__x0001__x0004_Ê_x0011_?$kè_x000E__x0018_¤?h=ú´¤?@rË¿õ?(f$_x0003_}_x0002_?Bö_x000B_´³¦?P§x¿ÛåH×_x0004_¦?¸AæÙ_x0012_z¿ÀÌ¸_x000C_`Ýr?4_x0015_î§Ïý?û&lt;(Kí·¿¸yo_x0018_h¿Àq¦oøÎh¿8­0øZÃ?ä_x000C_¹yèÎ¦?¤;X©&lt;]?ÑÌfk¹?@? Ì0ëZ?´ÚZ_x001F_&amp;Í¤?ì_x001E_ÿKÍ$?¶_x0019__x001C_-¶É¢?òÓÚ â¢?Àâ¡*_x000E_?(_x0007_û¯_x001D_?XÜÇ_x001A_Èå?_x0002_.e_x0005_þ¾£? V*_x0007_¯Ê?(vKqr?æi¶)_x0005_£?à~J_R¾v¿ªáöP_x0019_h ?_x0001__x0003__x001A_q=î?àÞÊGK2?_x0017_!_x001F_õ²§´¿B´I¥_x000E_:£?$J°:_x0014_Û¦?è(ð_x000F_z¢?HÝ%ùr£?¼_x001F_¤-uÝ¿:)U_x000C_é¡¿2_x0015_üDx(¦?+;Íüz? N²_x0019_16?B¨î}å¦?_x0004__x0012_.ú`?þ_x0019_zÆ¥_x001B_£?_x0008_í_x0001_DHÜ?¨/ÑÑÛ?æ	#v¢¿¨IÝ¤ñ|?H_x001A_"§?EL_x0014_¡?hiaP;?0Ô|£¼?:æU_x0017__x0002_^­¿ÙÀs¦?XÏ:FPL?_x0019_e_x0012_a?`^0_x000E_¶¤?`ä _x0001_{h?P_x0016__x000B__x0003__x001B_?(9¶WÁ£?L=*5_x0003__x0004_ÑT¦?ÿÇ:Wm?êzyl_x0001__x0013_¥?¡ô=_x0016_È¡¿|Ä_x0005_&amp;á\¿_x0012_î'_x0007_,¢?då«á^!¿Èê½Ã~ ?È!Ã]¤?_x000D_Ì_x0002_N'¼¿%Ì[AUY¿°=óËW_x000C_?¬h_x001A_aX­?X½ÛS¦?¬Äñx?8õÀò¥?ØÊ&amp;¿ôõ)_x0002__x0013_D?r_x0012_[ß_x0005_¡?µí'Æ¤?HuKýFf¥?2K¿_x001B_Ê8§?_x000E_&lt;Ïl?`!Í8º¤?@%ý|}S?&lt;KBßzg¡?2%_x001D_Òlu¤?Í¾ø£?²'[_x0019_y ?R3RH¡?¸L;¶)?fuFÖ_x000C_j¤?_x0001__x0002_£²÷ÈU½±¿~¸¡p\r¥¿^¦®+_x000F_¨?PÇõK9.¿Ðøú)h[?¼T(_x000F_Øø?ÁÉo&gt;E?è{µ_x0017_^?tý}~_?P½Ku?_x001F_ò_x001A_òqþ²¿xW÷ûÑ0?h¾¦Y_x0016_¦?7?v@ñW³¿èYðQ. ?N£'É?V®dÚ'¤?0£|§Ó¡?Qñt¦?V¤_x0004__x0006_qè¦¿Ú²_x0015__x0006__x000D_	§¿À¼ú¾ée?d_x0019_u_x0004_u ?ZÊt©ãS¤?äF¦à;±?èExÿ®?Û_x0003_¤7ò;´¿ ÃÊ8Dú?À4§²Ý_x001B_?¨aÄ_x0007_²Å?¨CÑº*C?V²	ø_x0002__x0003_4Y¥?ÐiÔÿÓ¿_x0016_Ö_x000D_·u£?_x0008_ò_x000B_Öú¤?¤Ì«é?Ô×ÍÃ_x0013_£?Øm&gt;Á¹þ?ØÃbÿÛ×¢?ð=}àß?è_x001D_ÓûLö¿_x001C_] X_x001B_&gt;? öý_x0012__x001E_[?$¶¢_x0019_T¥?à´¸êÁ½c?_x0010_Ï%£i?grw´Å±¿ ý ¹x×¥?_x0018_G(¡ÙÒ?ÐFO|ð&amp;¥?øÇãØ¤?Ì¸Ì-¤3¿ø´«äÄ?¼	Û1£?LÓ_x0008_é_x0001_V?Æ_x0019_«ÒÜ¿T§_x0013_Ö%?²ä_x0004_$®_x0010_§¿¨âñèª?ÀcFqé`?@{*f!?`K°&amp;jÊ?Îì·_x0003_ª¿_x0001__x0002_HÚt©?Øä_x0013__x0010_¨_x0004_¿_x0010_Réh¤?Ê×æ _x000B_¢?ÈÕ¢?_x001C__x0011_¾\ÎJ?_x0001_!óBM&gt;¿,]à	åk?ÈØÿ_x0010_ó?Ðë¾µ¶¢?_x0010_­?U H?D+_x0002_úF;?l_x001E_%qÏI?@m@|Îî¢?l_x0013_&gt;_x001F_²_x0011_¿h)ö_x0004__x001D_?,bò_x0012_Ë¡?DØHp?Ø'_x001F_I_x000E_¬?@õ©­ô_x001D_?t ­'³a¿\»I_x0007_¿._x001B_¾B¤?_x0004_OBF¤?°þc_x001C__x0001_?pª£¶úZu?tò³:ÂB ?Ö.â¯4¢?øÚþÄ^Ó¿_x0016_/dHN§¡?¼ic"ûù?È'ï_x0002__x0004_ÚK?º½q«_x0001_¥?&lt;£_x000D_PÁÍ?è8[Û:?à¤0?JÄwÔ¡?´ØÌBa?à?Ö±¯M?è²³Õ_x001D_?Ð6|-0Tz?_x0001_Ý_x0003_d?8ßjðg?øÃH)K/?P¼à?_x001D_{?|ôÒ_x0002__x001D__x001F_?_x0010_»$úbö¿¤y½ö§¿ª¿²µÚ¢¿ü{|±X¿ÀrÒsuU\?_x0002__x0016_=§3¿Î§´¹ëã¡?_x0002_Â»°ú[?`ÌdY_x0002_P?@Â_x001E_Æa¿Pþ_x000D__x001F_½x}?4¯1ïH?ä ø_x0012_j%¿ )U,_x0019_Ad¿_x000D_qv¬Ë¢?´û¡F^?àá_x000B__x001E_?_x0002__x0003_ççUP´?äïY9Ô¢?Áx¥Ú?j_x000E_rÃ`¯¿D(\g_x0002_Y?°lF ?zN×®Ð?_x001D_A6,¦?h¬ð_x0002_?8_x0014_ÛÁ¾§? xuìºl?_x000C_ÕX_x0005_ùk?¨ðjZ³D?_x0010_1©¸&gt;¿¸_x0001__x0004_­g§?.ro_x0002_N£?Ls`78¿ªSxq?üBÐq5?(3A¯­?~Í_x001D_ØÙ~¦?XÏ_x0007_ &lt;Ú?_x0018_øyz_x001C_?ôF	ô¹Ô¿T`"Eç£?.-39þv­¿äPÃT?öL~[0Í¢?¸50ñF¥?íBbúXM¹¿äOÅ~?ì¥?¸5àÓ_x0004__x0005_y¦?@_x0016_ªà_x000D__x0019_r?4³@²Õ¾¿Ày_x001E_¦kjs?p_x0014_Ô	ì?ÀN_x000C_Î?_x0010_T_x0005__x001A_jA?,z]¦_x0018_?\âøG[µ¿_x0004_ÍÝ¯&gt;?Äà_x0002_Ø_x0016__x0005_¢?èÉ²ø'.?Ø'PrªÉ?_x0004_8®_x0008_üX¿¨Ö_x0015_-l?g&gt;c_x0002_?Ù[_x0001_d»£?ôÅÔM-¦?àî¶¯R}¿ÀGú;zõs?Ü=ö«U?Ülò_x001E_H?ºÓqå!î ¿_x0004_­_·çMc?ò_x001E__x001C__x0004_{_x001C_ ?xÙß_x0014_ï]¿@_x0013_»_x0014_°?/Z5_x0003_í?Eï[º_x0003_ñ½¿Ê0£¢¥?rFtrß? ?p9-¨6­?_x0001__x0003_îH _x0004__x0008_¼¢?Ø§&gt;Ù@J?0ôï_x001B_=~? #¿_x001E_?höÒ¯q¢?Dëè7·¡?íë*?°'%Wo?¨?H¤ºT¿X¸_x001B_?pÕð^*,r?nH ; ?PÜ:}n?àm8_x001A_ m?àHìJ_x001F_©?(ßÅrÁ_x000C_?×_x0011_jl&gt;?_x0015_ä¶¢þd¿0º!/v?_x0010_uK:Øy¤?Î­²rË¯¿ØA4´á?ÐÉy"_x001C_Ä~?_x0001_r×ó´.?4Ø}Ø%?$W¾x!¿`r¨»¢â?0ÏÃVÛ?L°/»}U¿ð±_x0017_K_x0004_@p¿6ëÆn¤?x_x0002__x0018__x0002__x0004_óÃ?¨²_x0018_Ö¦¿Ü?_x001A_rå{?&amp;_x0014_T?%¢?°vn§_x001A_¡?ê]R"·_x0014_¢?&amp;ªø,À ?¼jï_x0005_?tÔ q'Ê¿´ë_x0014_|ú?¼æË %¦?4êT Lì¿Ð/_x0019_Jât?.ÅAj®Ü¬¿7ÿoV¤?ÍÞ_x0013_VJ?Nþº_x0017_ä¿ØkêåF#?tFå_x0001_&gt;ü?_x001C_.àþ·¡?zDd_x0003__x0015_g?4&lt;S}È?À¶f_Å? ¸Jù1lo?X_x001A_xOa1?|&amp;µ_x001E_£&amp;¿zu_x0004_Lõe«¿À&gt;_x0004_'u¿x|bÒ)¿)}ÌG±¿Àú_x001D_ó©?&lt;Ó)6ô?_x0003__x0006_4î_x000E__x0004_íH?òjÚ21Å ?|_x0003_¼@ò;?_x0010_ZÎÝ¥?_x001C_¥¯ÞZÞ¦?&lt;ÙFT_x0014_j?¨?iê_x0013_í?X_x0002_«u²?0\]J?$%-&lt;°?`_x0005_[D­a?¢Z×Me ?¬þza_x0019_^? j}ËÐ}d¿ÚÝ_x0016_³Õ£?`_x000C_Ðùm?LA»|n?\Jöê­N?@A:_x001D_?`È+Ë4m¿ÅáÝ1&lt; ?_x001E_Ê_ÛH_x0017_¥?ºÈI½[ä ?t&gt;_x0004_G	Þ?¨·´_x0001_b\?*^ÖP_x0012_y¤¿h¾ÁyI_x0007_?@_x0006_ì¸j4p¿l_x0017_HÇÀ¿_x0003_µ_x0013__x001E__x0017_j¿ èöKº6n?Üñ_x0001__x0003_U×?ð}22_x0006_C¡?ä$¦_x001A_[: ?4U&gt;)[t?¾±_x000E_/-¥?­ªÁ²ÿ?ô"Fz3_x001C_?ðö8Î?HeIf4×?f-ÞC¶¥?(*¾Ç(?l(K?Ço_x001C_4_x0019_?½¦,lf?\øÞ"_x0002_¦?è¼õTª¿°X_x0013_ké?øär²åY?@_x001A_å|»ÌT¿ìe9:# ? Ñ¶:I¿ð0jîîæ?Tr!Õ	¾?þ_9yf¿¸ü'J_x0014_S?n_x000E_¢V¶ü ?üK·T_x000D_Ç?_x0001_®Èý`õ¿_x0010_ÇoW{Ý¿ÚÊ_x000E_Ð× ? _x000E_ä©_x0011_?xoÔhõ?_x0001__x0002__x0001_	ÎRR¥?èá}Ê`?&gt;í®ýK¤?¼(Qülú?d¨_x000F_é_x000C__x0018_?ÜyEäÿþ¡?h_x001F_$ô²?~¸-Ûs¿* _x0018_jñ¤ ¿$E³+_x0005_Y?_x0001_þy_x001E_¢?`V  &lt;&amp;¢?&gt;¨55`¡?0Û_x0019_®¤?øËt?`m;Ëþk¿$&lt;]ä_x0004_?ÐÖ½Ä_x0010_?`e±Ó³F?&lt;_x000C__x0018_â¢?28èÔ#£¨¿ÚeÉ¥÷¡?Û&amp;vv¤¿_x001A_·H^ã?l¨ô§ÊÎ?8_x001C_?]?]õ&amp;ZN_x001B_±¿fª:ðmö¡?Xb_x0016_ï?ôà	(]¿¬'h\_x0014_?ÜIE_x0003__x0001__x0002_s?¡pôtÊ¢?_x000E_­wó?\ö_x001E_ÿ_x0003_¨?¢Ô_x000C_XÜI¤?_x0002_µ÷_x0007_ßb£?êºï'_x001D__x0010_§?&amp;Áô_x0017_©¿àlÃÕnh¿_x0018_$_x0004_??_x000C_¤ò#¤?(c_x0010_¤³Æ¿Ägýwr¬?A SM £?þ;îBÃ¢?zË£b,ô¨?sïO­½¡?¬_x0005__x0015_=_x0013_?8,_x001A_?$9×wÁD£?ApÔ;§?8eÈ¦É?_x000F__x0014__x0001_¡ð²¿_x0014_ð±ï½? æ_x0014_ô[î?Öìs¬_x001F_²£?°ú±lÛÆ¨?HîVØG¤?Ô_x001B_îR?(ÌÛÇ?Ðaê¿×?®©%U)§¿_x0003__x0004__x0003_ÉêÙ_x000B_?X¿ìßÒ?pÂ_x0012_n|Õ?Ø\_x0011_i_x001E_[£?´|¦_x000D_d_x0006_£?TÉÌ_x0008_Ñ ?_x000C_;{Õó_x0005_?=ÅÏÏ8?¤_x0012_Ï? ?¶ðëu_x001B_¥¿Ú_x0002_x]Ö¡?_x0012_é¾¬áé¡?DÑ_x000F_Yé_x0004_?_x0010_9©g_x0003_ó¿*ºÖÙ}¿ _x0001_`?d'¬Ìh?jûb¿`3cªr£?}-J/?ü_x000D_0Ï&amp;?üG7ñÂ£?:èê`_x000D_7¤?àxÛÉù?¿9«Ï|²¿ü`Ø©/_x001B_¿¢ÁYÙ£$¥?_x0014_z	âFo?_x0012_àP&amp;}j?ÀL^ðnÈZ?Â_x000C__x000E_1¥?Y_x000B_xí_x0001__x0005__x0001_³¿Ø÷è_x0010_kI?´_x0010_ ü?´·Jh¿|@ÙÍ³_x0015_¿´¹íèéÇ¿òaòÁ_x0007_í¤?àÏö4ÈH?6_x0004_§D£_x001C_­¿~«ìcÔ_x0008_¥?`._x000C_ ? _x0008__x0001__x001C_²?F¨´¸í ?_x0014_ÛV¡jë§?ØE¡¹ã6?Èp©6eù?°§_x0012_Ð_x001B_?&lt;;_x0006_CP?¼_x0012_¦¶.Æ?¸Ð¿¿_x0003_?¸$_x0002_¦£?_x001E_%§ü?$DÿYn_x000E_?Püh]G?ú_x001F_$fD£?_x0014_ü9&amp;2J¦?ðÈh§i§? òÌ_x001F_6r?ß&gt;`Ò¿_x0002_(}÷£¿_x0004_:1P×H?TÈ_x0007_ñ'ð¿_x0001__x0002_Öâµ_x001D_.¤?|}ë	ëJ?8Î©_x0005_»?`e;&lt;_x0015_yk?¤?vyp_x0003_?_x0010__x001F_ÕlB¸?üÏ¸4¿ÜÕyf~_x001B_?0ZWAÆE}?v«ê%»¢¿èÊrE*?è5üÉ]u?_x000E_\_x001F_Aå_x001A_¡?&amp;þ_x000F_3_x000E_&lt;§?è_ø_x0015_-o¥?BÂg%¥?~äGð&lt;¥¿ü&amp;æ_x0018_j£?Àß_x0014_1üU¿thV_x000D_¨?@,*#%z§?P_x0008_ÂÀ9?0S½;¾ò¿6»£»L_x001C_¤?_x0001_Eê·_x0018_~?³9_x0012_¬ø?Ü~Ê£_x0017_´£?_x0010_Öf}_x000E_?_x0002_%_x0007_$Tç¢?t?h(_x0002__x0019_¦?Ð_x0017_¶9ÜBw¿°»1d_x0003__x0005_@?_x0010_­_x0006__x0001_?\¿â6_x0012_P	#¡?àùêLjí£?ÆsJm6¦?nd0`;¤¿$_x0007_¾õ_x0004__x0013_¡?p_He¡?_x0003_¨_x0014_¬_x0007_(?1h2_x000E_oº¿æ_x000D_Sü_x0018_é ?P_x0003_ ¦_x001E_x?àÄ_x001B_¡_x000C_2}?øÝÕ'_x001E_¹?ôõZiIt?_x0003_vT:b?_x0018_f_x000D_ÿÀÆ¿`|¶tw¿üýãY=¿tÑÑp# ?ÀìøÔÜ,P?¶nô  ¿~ôY»Ð?_x0010__x001A__x0011_½ø?À_x0011_.ä¢v?bÐ+¥?º _x0002_$Q§?_x0018_³"W²¿È_x0005_H¹õ¿ð_x0010_éü4?¦ü#y\Ã¤¿ðÈ«:ÞE¡?_x0001__x0005_éÔª_x000B_ª¿¿ìKµÖP_x0001_?Ðª_x000F_ÚgÀ?¼¿´BÙ	¿R_x0016_IËøò¦?ø2`_x0004_¿W;øÇð?Àm_x0010_/f?Àq´ù¿¨8µ5f ?ØÐÚí3Y?p_x000C_SÙù?i¼@£?_x001C_WÔ1¸¥?äI_x0003_ÿ|}¿Jýa²Ó¢?ÀÊ ºVÂ?öä_x0015_ÆÓ+¤?Úu}õ¥?_x0018_÷É_x0012_F¿$ãÚ_x000E__x000E_J¢?L_x001D_ÃÑË ?(_x0019_X5Ä4?_x0016_/·@?£;OØ_x0019_v²¿d¢a12å?$J¼jo¿åOÑ_x001C__x001F_p±¿$_x000C_T_x0002_q?0_x0012_PyÀ-£?Pê_x0001_ê_x0001_Xx¿Üx_x0013_@_x0002__x0005_Ë¿ÈÓò_x000C_0?_x001C__x0001_p$Îx?|_x000C_¤?,òÈÖ¿¾ìÉK?TÛ]¥d?(¿¸ð¡e?hX×\\?â+Eë2T¢¿~_x0007_óhæ¼¦¿^g_x0007_EÙ¤¿2Q_pQ¿X+_x0013_¿P4öâ%®?~[XÐ§?¿V_x0011__x001E_¤?øË_x0007__x000D_?&gt;©0ø¾®¿ÔTpn_x001C_¿N~)7«y¨?PòOgÝ?T¼^óï_x0008_?6µ¸pd?@Xß´J? Sw_x0015_Å$?¤_x0005_Õê£?_x0012_ôÙ_x0004_©P¤¿_x000F_|:_x0003_}?@_x0014__x0017__x001B_dt?&lt; ~wè?^á¢&lt;¢¡?_x0005__x0006_¤-µ_x0008__x0002__x001F_ ?_x001C_j.S@_x0012_?FÚéFH8¬¿x	Õ_x0006_ÜA?Ì¾ºÞ8¿0_Ê$×å?È_x0001_ïãW¦?Ô_x0005_2ù'q?ä±¢+L?*	_x000F_Ô{ ?`¨-0ÑE?_x000C_þ¿³xÜ¿ 7Q_x0006_¨?_x0008_w²¡b&lt;¦?Þº_x0004_(_x001B_¡¿\ íð_x0011_?´ÞU_x000D__x000B_¿l%_x001F_n_x0013_?Ë_x0016_#?øw°ªÃÈ¿ÄWGÕ?Ð-&lt;ù¯Á?ÀJ;»o_x000D_?¼½5ÑÑ¿¿´ÒSN±?@_x0003_pÐ¦7?@__x001A_Òí£d¿t'Çu?¼_x0011__x0011_uÁ¹ ?ìwÝr_x001D_?Þ_x001C__x000D_´?Âa$_x0001__x0002_Èx§¿0°ùÔøB? èÇ,J_x001F_?øñÛwÑ?¹J_x0001__x0018_«¿NÒT%{?¼U_x0013_q?@nNk_x0006_?,pXpºù?x¬ÓV;U?_x0018_mf"³?Ò_x0003_94e3 ?¬_x000C__x001F_æ_x000B_ç?dæ îÑ¡?t8S%r? ©aJèS?Fôø_x0017_[:¡¿úÕH¿¤?âÚ$÷õ¡?_x000C__x0012_NÑ_x0007_ß¡?_x000C_Ä_%Q£?0Ý_x0007_y_x0005_?Ü(rÓ¡_x001D_?Àd_x001D_úCq?p_x000E_u.á÷?*Àã&amp;£?ð_x0019_\Ä8Ã?&gt;|&amp;°Ã£?¬tÖ¥ÙU?3°£? }U8µ_x0015_¿d2ª¸[6?_x0002__x0003_@¢Ði_x0016_¤e?È_x0019_S Ì_x0010_?Ò_x001E_1úê¥¿_x0008_Ä"&gt;K?·y"°±¿\?å|+ ? F_x0013_;__x0008_?¶9ºlP_x0001_¤?6¾«E_x0007_°¤?Ü_x000B_/?@²¨ìMäg?Æ_x0013__x0010_ÍÎ¡?øBÍ½ä?P_x0007_ó_x001D__x0003_?qEÏ]¡{?¨;uÍC_x0013_?H _x0011_»¨0?ð1Íû_x001E_~¿²aÔ_x0018_À_x0003_§?¾d¾&gt;¨¥?_x0001_Oê¶¿t¸=_x000B_W¿ÿÎ3k?_x0018_½½d~ñ?ÜI±»º?_x001A_¼¼:Ù¤?J_x0014__x0014_ò¡£?¯%È_x0010_ýo¿±_x0017_H¿_x0004_Ð»p_x001D_½£? T_x000D_ëó_x000E_?PTÈá_x0001__x0002_+Í?,Ç	Ò²?$hû¢l?_x000E_þwJ.¦?XÐ3¯Å?Ü_x000B_ë­_x0013_?LÖex¿)?¾_x0005_(DÁ©¿Ð1hÕ¿uÃã_x0010_£¶µ¿À=_x001B_|_x0002_?_x0018_æ&amp;1_x000D_F?ªO_x000D_-_x0013_ó£¿ði'U_x001B_ã?èÞ®|öÄ?oÃ°s¿¸Hèc¯Ä¿\ï&lt;_x000C_c3?0¡aèv_x0012_t¿\OÒ?h£ÍÂúc?_x0001_é÷_x001B_ÝÐj¿\3Ö^_x0006_¿å_x0003_u'Ö? »È_x000B_Kt¿xV'¥ò?xm`_x0004_[ù?·)gÆ7¦?NÈRV_x001F__x0008_ ?H5D_x0003_ÙÃ?îäÁ_x0005__x0001_¤?(¿ç_x0002__x0015_?_x0004__x0006_B_x0003__x0019_F¦?_x000E_E¸dâ£?_x0007__x001D_wy?àD´_x0019_x?´¾wÔÊ?/Aü¼ý´¿ôìã\_x001F_j¡?_x0018__x0013_©øï#§?_x000C__x0007__x0016_Výâ? xÏ¯4?_x0008_0%çð5?ãmð_x0019_H?læqR?4a_x0010_Q_x0006_?´f¤@Ê^?tðÿF8ý¢?à"0ÕÔP?è_x0018_éÅ_x0001_§?@+E_x001D_ÚÂq¿È_x0002_©+GI?°R_x0016_³_x0008_Ñ?À0Ëê(uZ?µ¹ö~{¨?ºCbY?àç×«_x001A_£h¿ZFg_x0001_J¤?_x0010__x0005_xM}?Üöþñ&amp;b?_x0008_ê_x001D__x0003__x0003_Y?xýL~áÆ?µ)%fftµ¿&lt;ä_x0015__x0003__x0006_D¢?P+Z1¨x?ZÝ&amp;Åâ£?tSªþ?öp{O8Ð¤? Üq_x0008_#ê?_x001C_LÍ%¡?0=­_x000C_^¸?è»Ic	b?ä|ÏÆ®_x0002_¿8¨&lt;T_x001F_µ?_x0003_L®5¿Ê?àÇ_x0002_6"£?Øsî1£9? G×Å_x0018_g¿_x001A_Ã¸_x0001_;@¤?Ü_x0005_@5_x0010__x000F_¤?Ì¥@pü?pE\ºv?¾XæN¾£?¸üE¬?_x001C_¤ ªç1¿|V}3¼À?dü1_x000C_4 ?_x000F_ÖýY°¿_x0004_:4ÃI¡?tóUY¡Ë¿°á§a3n ?D~ìÌ_x000C_?_x000C_nÏï?6ý._x0019_Ñ®¿¨ÛÏ_x0011_Ð¦?_x0002__x0006_b¥Õ³XÑ¢?ü_x0003_Ð_x0012_ar¿òò2ê¸î¥¿`òïõÙ?_x0008_÷¡A54¤?xÐ_x0017_ r#?,gídö?r(AFÂ§?_x0002__x001C_þ_x0001_¹Êj?dV_x001C_Þ£?êæôï) ?ìÔ~?_x001E_?äbÑß:/¿Ê²Õ£]¥?ú^2*p¡?ÈI'Ýúº?`Jg8 4?/g_x0005_ý?¬Ñi¾?ÆÐJ£Ù ¿äËo4É¿ _x0004__x0001_È_x0003_¨m?0WÒ}½s?$_x0015_© ?NØà¢Õ¢?ÜÿW_x0002_p÷¿_x0002_ö]4x?´&amp;^Ë@¦?èFñ0`? _x0002_Åt"ð?_x0014__x0016_58S?°²)÷_x0001__x0003_w?¨_x001C_&amp;]¾¤?jºÃT_x0014_® ?XÒ+4¥?f_x000D_\)?He´¡j¥?TÁHJÿ? \AJÞÕ§?äb_x0001_Vó¼¢? ÇDã¸¿À%_x0007_o®ý?àJôdì'¦?¸#Õå?jÍrz£?Ø[_x0013_ÌÂ?Òu·R)­¿ræ_x001C_öx¨¿L_x0002_	üÚÎ¡?Ø8xó:P?°M_x001F_3q?¼LÆ_x0016_&lt;Ü?_x0014__x000F_Uz¦¿Ü29=/m?ÀÜ0Oq¿?à¾&lt;=jh¿*`Ù×Re¥?À_x0005_²*¦?4¤eÍ«?äú`[?@ÍÊRn?°&lt;·¬q¿_x001C_Yy±§C?_x0001__x0002_äuw3_x001B_¦?ØïO_x001F_?d"÷Ò+°?T¤-f£?Ú_x0015_)Ê=Ô©¿ _x0014_³óí?_x0017_Ì9D_x0008_¹¿4Ûåð¥N¿ÂÍ×û	 ?@_x0017_ò¢@J ?Î`3s¬Iª¿_x0008_['3øV?_x000F_o_x001D_óµ¿4­ôÁ!Á¿(§_x000B_ÒÖ¢?¸_x0008_O~Å?$_x0004_*&amp;²_x0007_¿_x0001_%íáIÛD?dÏM_x000E_Ç&amp;?_x0001__x001A__x000C_Ü?|_x0007_©h¢?_x001F_\_x000F__x0001_Ó²¿¹ëø[¢?_x000C_¡ÆJB?_x0018_=ãí?ÈÃÜ)¶?_x000C_m±´_x0007_?°Ðå_x0005_Tn?Ø_x000F_Ø±Mú?_x0008_ý4Ø­Ç¿Þ_x000B_­Îï*¢¿Ê4wç_x0005_	P&lt;¦¿$Öº±ù`¿Øg«ñé¤?3äò' ?_x0008_ ·`9ñ¿`jºX?&lt;_x000D__x0007_kþ ?ÈÃJw*_x0011_?d0º_x0001__x0007__x001C_¢?P+ûp?Tö§_x001F_]Ì?DvO*|¤?lY°_x0003__x0011_?¸TS-Á_x0004_?&lt;Þ·_x0002_&amp;&gt;?Î ]_x001A_T¡?t_6EI?_x0005_:«_x0016_ÇG¿P¿³Ü!#¤?R¤¶h?@¤Öý_x0005__x000E_u?_x0014_úüvøÉ?ì_x0006_aêó_x001B_¿¬áPT@£?4_x0005_æ._x000D_?(ÙÏX_x001C_?n^?#«¿&amp;*wCÒ×§¿À_x000C_'©+Ö¿dë¶òÛ?°xW_x001A_Nx¤?LÏ8Ö¿0?_x0001__x0003_¨Ks,Åô?ÄI¬Çëa¥?_x0010_6p=8)?vÃêG~?fæö;!¨?à_x0004_yõ}ºm¿ºOøë4_x0016_¢?ÊunEÛ ?dwBW_o?_x0002_Ì|§Ñá¥?u"$rÍd´¿ QB&amp;ø?Úò{7$¥¿@ã¾a¿4Or$\ ?_x000C_­?V?hk_x0007_úóø¥?dô1V²?_x0001_4x?_x0004_âTçyO¤?Haªët6¿ ]¥t_?@£_x0005__x0002_6W?h_x0001__x0006_"_x0002_õ?Lw%û_x0018_8?°õÃZG?ö_x000F_ÐBpù¡¿Ð7Ã,q?_x000C_LHñ?_x000E_3nh_x001B_¥?_x0014_nK_x000E_Ñ?_x0001__x001E_r_x0002__x0008_Þ_x0008_^¿ Á_x0001_¶¡4?dr«/_x0003_?øû_x0011_éA?_x0010_HÃ»?@5ÛÏª¿?_x0007_ø_x0004_m¥?_x0018_oçj?@²­?_x000B_2ÓArYµ¿¼_x000B_|Ý¿Ì_x0015_Ó_x0018_¼§?8(2ÖÕ_x000D_?¼_x0016_ßr_x0016_?àI-_x0005_¥c?_x0004__x0019_#=h?(Tæ_x0010_î_x0007_¥?ÒæíÛ_x0018_¿B°i[_x0014_{ ?mh_x0014_Ýµy?f/ÆÍ¤?Ð#¯ü_x0003_G?°ÿä_x000F_ò?à¶Ì|¶ð? \%_x0006__x000C__x001E_?°­òÚ6?_x0017_¶w5¬û¶¿_x0016_3ª¥Ó£?ðN¢¢~?`×é_x0011_?`L(gº?àb_x0001_ÖG]£?_x0003__x0005_à_x001A_3a_x0001_p?_x0010_«ª®	?¢Ó6:Ã¤?À©_È_x001C_?¸_x0008__x0016_Q#X¿Ä4k©_x001E_©?æ#_x000E__x000E__x0002_þ ?_x0016_ÇaÅ£Ø­¿¤*wÀ*¢?¤7µRÂ?ÖâÎ³ ?À)¼Oá_x001C_l¿pWð!Ú9?«»ø_x001A_çZ¾¿_x001C_gñEl¿È_x001D_ú¬_x0013_¿_x0018_WM_x001A_f¤?°áUÐ¢?À¶15Þ¡?ð%ýhb?Øñ9Érß?ä³_x001D_êºm?P¦_x0016_m&gt;ß{¿¼J`-_x0004_ ?p_x001E_?#Â3¿_x0004__x0008_¯/¤?¿`Rî±»}¥?tBà#? Å»_x0014_½&gt;?XB_x0017__x0001_ïí¤?.Ïô½2/¢?@eWg_x0001__x0005_l_x000D_i?XÚ_x0005__x001A_j´?R¿¹$Õ¡?_x000C__x001B_è¤(_x0014_¿²¿æ,	¥?4:Ng6¿Æ3oO?¤®¿_x0010_÷ÍÄ_x001E_´p¿rOY]¤Î§?`|J!Þ_x0003_?än_x000D_Ì_x0002_ ?h¼àcxî¿3ã!ÅQ¿$XYM_x0005_?ª©â¿-ë¤?ÐM`Ô©mz¿_x0010_Pá(	t?xâíKoy?_x0004_]_x001F_! ¿_x0004_ä_x0017_ã_x0005_??¬néÛL?N´?\_x0003__x0005_¦?(õ¨.¤?Àç¤vót?_x0010_vºÂÎ,? p}_x0007_¿àC²ýx;h¿à"òv?TÚÅêf_x0002_¿²n¿­Å¡¿h_x001D__x000F_0??Ø'«Q)?_x0001__x0002_ ÆV¸?_x001C_ê_x0004_í0?ÊÈ$èvp?ø_x001D_0"ùð¿Ø6_x0015_°æn?F_x001A_¤2a/¡?_x0010__x0015_µ(iÚ~¿ .&gt;Þ¢`?~ºWÍÁ¡?_x0012_Msò´_x0010_¥?\ýG£?_x0012_±Üfèâ¤?`0fÐõ=c¿_x001E_ýHôÑ¤?8«ÒØ_x0019_?¿£_x000E_QÑr?h-O?b?X¸XÚ¡Ü ?P¼Ú½?`ÛÜ½=¿ìæÜ*_x0004_¤?`Ë_x0013_äç_¢?_x0001__x000C_uR_x000E__x001B_¿ð·)ó#?!TÁ6_x000E_A±¿è_x000D_Û_x0006_S_x0011_?_x0014_^;½ôÖ?{8ÊE«¡?èY :¿Ò"6,[6¡?þ)|Q?`_x0010_¤6_x0001__x0002_lO?PJÁû_x0017__x0012_¿Ü_x0017_D¾ ?q´-ø? ÚàÒy7?¬)Îf?4_x0001__x000F_"?&gt;þ|õ¢?QL@,_x0006_¥?L\à_x0016_uE?ì©Árny?ñ_x0014_·,?Hf"ÓÔ¹?ó_x0010_÷Ø?x%þr*Z¨?_x0001_ó·¯p?@\_x0006_»A¦?_x0010_&amp;Å2D£? t	`¢vx?D?F Þ{?_x0018_×µ¸µA¡?öµO¿ËÖ§¿ÄceMsn?àS¥õÔ¿yÎ2G¿_x000C_V­¨Ú?v\vD_x0007_£?®¡_x0014_4 I®¿x_x0016_6ä(j¿ @_x0018_ô_x001F_i?4x2_¯_x0014_?_x0001_Ú&amp;ºâ?_x0003__x0004_¦qvQ£?èÏÕö?Pzéî_x001B_¡?Rû_x0002_9Y_x0010_¤?pI_x000B_Õúþ?f_x0006_I`r|ª¿rÄ_x001F_6Òo©¿Dm2cÂO?8þî¤_x0017_Y?PèF\Ãx?L1ßCXê?_x0010_ÃRA`õ?d _x0015_Äk-?ì_x0001_QdP¢?²z¥8¥¿ÖÉÉV¢?Øpfòé ?HÐª ?&gt;pBôÃ+«¿¦vY&gt;N¡?äâõ^_x001F_±?°ôÇ$U&amp;¿,Ëw¦i¸?|×_x0006_1'Ä?´OÑµ¦?rIùzM§¿_x0004_£h_x000D_Ý_x0001_¯¿_x0003_N'vú\R?øíDA? î-Ü_x000B_?Z«x{_x0010_¬£?¤¦_x001B_]_x0002__x0003_Úê?àO]+|?¨f­´Ü&amp;?¸¦ò¦+?@äg$^U¿,ÕÁ°×]?@µÁv?Å²Þ«¡? Zå³@¸?_x001C_MhøË¥?@Ñù_x000F__x0001_|?àÑ©LÝ"?øï_x001B_à_x000F_£?ªÁ&lt;}e_x0011_¯¿`!·IÉ¾p¿ÊÉ?0»¢?DZxÃ_x001D_¿_x000C_ö¼m¿RÈ +q?j9ýðsè¤?t´øÇJä¿¤M_x0005_t¢?x¹ùhyÝ?@_x0008_CÈ%KW?øËPæå¿Þ_x0002_dH_x0014_Ý ¿_x001A_Ë\xã©¿`=¤nèá?_x0002_°ÝÂ_x001F_¢P?ü_x0018_+W¡?´íh_x001F_¢_x0001_?Zà|ërG?_x0005_	¼§Ö½1¦¢?VÏ_x0007__x0018_®¿¨_x0005__x001D__x000D_?ØMìß_x000B_¿S7RÏ ?~q³wó_x0003_ ?}¶Qá~w¿TRÁ@jX?_x0004_b_x000B_ÜJ¤?´´¹§c ?`_x0012_Ó~n?p_x0008__x000B_¯VÜ?ï_Róµ?hÌ(=¦? ùx_x000C_¯k?à_x0017_ÌÏ÷§? Õè6{¿ $DÉÓ?À_x0001__x001F_û_x0017_k¿x_x0006_LMzs?è_x000E__x0002_ÿ¿,ê/ .Å?t_x0006_DñÅå?ø®BÃ_x000C_?Dl_x0007_¥¢¿?@-ÀßR?ÐxÛLóÂ?¼ñÎ4_x000E_¥?nwÄÙÍ_x001E_£?Dq3ÿi\?(¢å£Ô?_x0018_Y=_x0002__x0003_Fí?_x0002_Ì_x0005__x000B_§?ØÃ_x0006_bM¤?à\_x0016_Ù××}?ðâäÓz¿ é_x000D__ôX?ü&gt;ùx¥?*K_x0017_kÞÄ§?`|ê_x0019_Kµi?_x0014_Ëd­)¡? ÷é_x0001_þ?T_x001D_m5ß_x0010_?xMüq¥?kë¥xj¿`&amp;ºæXñs?,°j2uÖ?|é$p¯ß?J-V²ò¢?HÒN_x0002_$?Ø_û¯L&amp;¿_x0017__x0019__x0018_÷êÏµ¿b\5i[_x000E_¦?TÂ{°c?\Àz_x001E_÷¤?ÐïÊ-Ó¥?È_x000F_r.g¦¥?&amp;,_x0012_Èè ?ÈO_x000F_ys}?Xn*òj ?äG1·?6c·Ã³C¥?X\ÔôÇ_x0003_?_x0001__x0002_Pìu­XÙ?ä=?à_x0015_ ?0®_x0011_ÙH¦?ÖÊDª1¢?P^ûTÈ¦? ÉR&amp;t?ÌrC.q¿&amp;_x001F_8_x0001_]Ñ¦? tL-[;£?ö_x001B_§Ør÷ ?øí´y_x001D_U?È%Në×?&lt;ëñßÒË¦?_x0001_üí´_x0012_?P_x001B_=Au?~]ÈºQM­¿Wó÷×¦?p_£g?Ç?8!ø]ï?4J_x000F_³¿_x001D_xx_x001B__x0016_¥?_x000C_Z[Ë? 9§§ÿæw¿éÇý¬B?âã£?Èæ_x000D_ãUj?ð¡&gt;ó»?_x0010__x001C_¿0ËéHÖ?À5_x001F_üdn?döcO¿@iþ_x0001__x0002_Zqj¿ ZÂ×"ÿl¿-PèQáº¿2#	_x0008_yf£?_x0001__x001B_/ÚÀ_x0006_P¿_x0001_D&amp;°nQ?_x0004_&gt;JZ?Æ(c3s¢?_x0006_ch_x0011_Ñy ?(1Cs¿¬Þ~­_x000E_ ¦?D_x0001_L	¦?4È¯_x0019_?X_x0015_ïÜE¿_x0008_¹Â¥J¿pwC^;z¿ànÇª_±b¿Wxõt?øï#õq?¨únËÛ«¿tÙtÞ&gt;_x0018_?_x0004_Ll9C¦?ÐÉ$Á_x0005__x0014_?0+%_b6¢?Ë_x000D_Vz±·¿Ð]à§M{¿_x001C__x000B_çëËÒ?¤f®«/Ï?_x0018_¤_x001F_Äø_x0017_¦?èß³÷eI?:_x0006_&gt;4ª¡?0È©WQ@?_x0002__x0003_åCC_x0005_?_x0002_Béél6!?Ð__x0008_÷hhx¿BÚyÎÊ¤?N_x0011_Ó"¤¿¾Nh¹±}®¿àxÙó_x0011_ ? _x0014_ó²_x0013_Qg?²_x001D_ E  ¿hx,?\tÀm?ØlþW0z?¨_x0018_Þ_x000D__x000B_?27h _x000D_Ç¤?½v#CÒõ¿¿F±¶«I"¢?ëÔö_x0018_Ï£?r÷A4?pûî_x0010_Ús¡?")@Sc¦?!9²o§?rÀõÝþ£¿(_x0001_þ_x0015_È¡?øE2£¸à¤?®ñI_x001C_a­¢?llC}» ?_x0008_­#8_x0019_¨¤?¨è`_x001A_jz?ØÄw_x0018__x001A_#?0¯Ö&amp;u¿ÂàûÉ[¤?L;[¶_x0002__x0003_Ù¿pc_x0002_¼Ð_x0002_q¿Ü!_x0018_H7A?n_x0002_Àõöú¢?ö-_x001C_B{­¿"Ç_x0008_°Â_x0010_«¿¸GW?ørJE?¨^Æf_x0014_¿\û7_x0007_7¿¨_x0007_C*çG¢?È_x0007__x001C_¿?òÁUã½ ?_x001A_%¬jÑ¢¿`¢ê¬ß_x001F_v¿Lâ®_x0007_-Î?ÂïÌîÈ¥¿û&gt;{Ê_x0014_¿¿h~1éS?ì*r[¡}¿¤³ýÞ¶_x0003_?ò¯_¢?ÜÆ¤G¬?&lt;`òU,±¢?xµð_x000B_?à+À(0#~?_x0002_jö7K~?(èþ½,0?_x0010_l_x001D__x0001_Ì?×ÒË_ïv?ZiØ¿® æ_x000C_na¡¿_x0001__x0002__x0010_'Ê¡q¿0_x001A_®ÔÒëp¿ìg;ûD]?h°º{¤?8"W²ò=?_x0001__x001F_òß²?À__x0019__x0014_£ó?_x0001__x0011_¼0²¢?þá`íçV ?(Y\Kë? _x001B_¯_x0007_a?®Ej÷è¡?Â»½:Q³¢?Ø_x0001_Rw"«?,bFÿ3?ÊaG¡?H e¨'?_x000B_Yí©°¿¸HmNà?_x0001_p_x001A_éd¿X½ç]??´#\+É¡?@_x001E_§_x000C_Íæ?$´Ê_x000C_î¿Æ+ÿþ¿ß ?¬Å_x001D_§_x0013_?$|;_x000D_ç ?X'uð^_x0012_?_x0008_õº'Ñ?_x001C_Â¿_x001A_&lt;?_x0014__x001A_Ô8[?&amp;Lv_x0001__x0002_EZ ?9_x0007_ãZÞ_x0002_¶¿Hd*Ý=¿?bÒöYÿª¿~¹f±¡?¶_x0001_Á¨¡?x9#Â_x0003_è?_x001D__x0007_F³Ï¡?L²(ïó¿&gt;~_x000B_c_x000D_£?*bÏaow£?¸\îÌäf¢?@_x000B_û$Øl?$#¬H_x0002_e¢?HØdC_¤?Ô¯2¤Î?ü{-}ø ?¸êIYný?´,5àG©?|_x0001_ôúwj¿¼_x001F_£¶Ï&lt;¦?&gt;[u¦Xã¡?p_x0005_Íë_x0010_q?Ì´Âa;¢?ò_x001A_ ]5¦?Ès]^7?_x0001_DÏ_x0011_}î:¿aDíµ×l³¿êÄÇ½b¥?_x0008_S%g¢`¢?B_x0012_9[É¤?*ÞÙ)Êm¢¿_x0001__x0005_è¼_x0007_ý¤?°÷7]Ï{?23H0x_x0010_¦?oOvô¿³êÖU¿°_x0012_·©_x0019_Úv¿}_x001B__x0007_4]?ÖÍ7w£?;$¤¿H_x001A__x0003_øFþ?ºHq,_x0003_£?Ð·_x0011_©$.£?nâÌ ?â}_x0004_É£?\ï_x001F_sî¨?Ñ_x001C_ëå*µ¿­`é_x0011_ß¿gw_x001C_?_x0005_óÐx~_x0007_ ?0SrÈÙà?_x0001_K°Î_x0017_E? «Õíæm¿_x0018_b_x0018_Fí?¸_x001C_c{á?BU{&gt;J_x0008_ ¿ÅÁì[Ç?ð_x001D_åÂ[?ôEøSW´¿p_x0002_v#u?¤è2!H?Nø½Fç¡¢?ÜÂù»_x0003__x0005_l?\Á®í@?_x0002_'&lt;_x000D_Ñ¦?¨ÊÕaï? »¬õ_x001E_}¢?0&lt;U&amp;ÐÌ¿_x0018_*Ë'²h¤?d_x0006_ÎÕ_x000B_Ð¿¢¬î_x0017_¥§?_x0018_ÓóN_x0005_?_x0001_¾2ªN_x000C_±¿ÒÌ­¿@AÄâ_x000E_Q¿_x0002_ |_x0017_w?jÆö5§?&gt;_x0005_LuJ(§?ø¼¤qR?8A¥¦?ÚX1­_x0014_£?_x0014_p_x0018_ï¢r? Æ¢m¥?_x000C_×½Ð#£?ÆX§?À_x001E_Í_¢Äv?X¶çì­Ã§?h$^·-?þôt5¸£?DÁËÉ_x0019_¡?1ÑôN_x0013_¶¿_x0004__x0010_úíýß¤?Pê_x000D_ _x001C_¢?&gt;×6*5_x0007_¢¿_x0001__x0003_Ê+_x0015_	È ?àb"_x0018_?àPR¾¹?Þ{=ovÓ¨?©1È	U?_x001C_´ëD?_x001C_é£Ì¿ _x0016_mÛ½Uk¿ÄCNÛT?&gt;Ã+ñ_x0019_ ?Ý_x0001_N#^³¿5¶Äxuµ¿*$h;T¿ÀsûÛ`g¿r]øLb5¤?F¢~w$?ð_x0003_?;_x0002_¡?4S_x001D_ÕF´?ìØÁîë¿L_x000D_Fì_x001F_ü¿(!­ìéW¤?pÂt £?#ðÈ°¿(Ã{±±?ÔZa!`³?ôÇ¯f¨"¢?_x000C_v¡?×/_x0010__x0014_ø·¿Ò÷´}ë8¢?èq_ôÏ?È_x0004_Äñ¡?pÂ©_x0003__x0008_×ìq?hÁµÂý&gt;?Ô¡È&amp;Þ±?À´_x000D_õY¾u¿äñ^Â|?ð_x000C_ 4õXz¿ôÿ"®?_x0011_Áõs?äòZ¶_x0004_)?x^í:_x0001__x0002_?´õ!i¿BöÐ_x0012_ú}¢?X÷;_x0006_¸'?ØýPÉC?B|´pS ?(_x001B_A_x0006__x000D_é?-»_x001E_ñá¿_x0018_Ç¤£TÒ?VÁÀe£_x000C_¦?Àó_x0002_n@¼¿hëÝyC ?Ä~_x0005_¦? V_x0010_xç[?Ì¿_x001C_48|¿ {B¢?Hó?°È£?:VÅê{I©?(K*m_x0011_à¨?ÜÀãÓ:T¿Ð_x001A_Ä"¤?°É_x0007_â¬ÿ?_x0014_Èé:Ï¿_x0003__x0005_Ó_x0007_/6q?Lè¸¸n?ôf_x0019__x0006_ï ?6Zµwp¤?`bcv¡Ú?@£¿Lß(¦?Pà`ÊÔy¿_x0019__x0011_9ý ?Rb]Õç@§?¶ø_x001F_Ö@J¿Ø_x0003_õ¯&amp;W¿°_x0016_2_x001E__x001F_±?³±7À½K·¿ÈE(F?&lt;Ö_x0013_~¢?Do4¾¿ð¬¡!_x0018_"?`I_x0015__x001E_þv?¦,£ý5õ¤¿X«jX|?_x0003_yêj8_x0006_R?ô_x001E_%uS?_x0008_¸¾Ò?ðl_x000E_Ëi¢?ðQS_x0008_Þ|?_x0016_½æ_x0002__x0013_¡?¨&amp;µÑ&gt;§?_x0002_Ë=Y÷¡?8ôVÈ=Ï?ä´Ò_x0001_ê±¿_x0004_ÑOLt"©? o_x0001_2_x0002__x0003_ÄY¿_x001C__x001B_q§¤U£?Ä{7Ñ_x001D_l¤?__x001C_îÃÐ_x001D_°¿ô*_x0019_Ê@?_x000F_Ñà«ã¨¿_x000E_5ã8X¡?ôýWKãü?Nû°&amp;_x001F_ª¦?é¼_x0001__x0007_L ?\_x000C_£É_x000B__x001E_?(1©_x000E_[j?¸0È¿Ø_x0010_?|Ì7ß¥¿.²·¦Üq¡?03Sõ_x0002_-x¿ Í¶p¿¡?²ØÆR^¤?$fZ4_x000F__x000E_?zØ	ÍK²¡?ÐsºLí?0ö çL? 9¿)_x001A_p?¨V_x0008_^ÝÎ?¤ í_x0016_?¨ÛÜJ?ÊiÈ¥?Ø9ùòÑ#¿_x001C_´ïz¿´»=óz¿B_x0006_ØÀÅ¢?xÚéAKÂ?_x0001__x0005_|"UÙQ|?Ô²Õ_x001D_Ï_x0006_¡?(_x0014_?_x0016_$?LQQÕ·e?_x0001_ü*àï_x0016_5?0í/®º?¬þ_x0014_pí¿zMÙ=À¨¿Ûï_x0018_*5|?Ö}_x0011_e¦?x,k&amp;?ª»·_x000C_BÅ¡?ew_x0002_E¸¦?ôY°,]¤?Èe_x0006_Î5!?§_x0019_Ñ¯P¿_x001A_pÈ¹âÀ¢?_x0014_ñÀWãl?¸Mhsü¡?÷Ô_x001F__x000B_/£?èÝó^e¿{õü_x001B_£¿¼_x0015_-Òõ.¤?àiEë[M?_x0004_¹_x0005_±¾_x0003_?_x0002__x001B_K²°¦?&lt;,Ìj§ä¿_x0001__x001C_çp'e¿bÜ6/+©¿@_x001F_i:1_x000F_¿_x0001_üdO?_x0010_Ð_x0005_9_x0007_	\_x0013_?Æpc\H¢?øtUWK_?À±ú8$4?à:±¥v?FÀÝjÆ¦?°x)ô_x0004_ù? ýf	45 ?XG¢e¿_x0005_?_x0001_8·z;? _x0002_r¬@?ò(·øP¿ø¨»íg§?¼âW_x0006_?§x5¹]´¿ú:@°(N£¿à5£´¤?@æ_x0003_]_x0013_Z}?_x0007_¡!_x0007__x0007_VS¿¤IK$_x0002_?t½_x0014_`kó?_x000C_.Â¨0?ØwC&amp;¡?_x0006_A^²â¥?áý_x001D_ç_x0003_¥?Á=_x0002_e_x0003_³¿¢ú'Aù~£¿_x0014_Lë_x001A_E?úø¿GÆ_x0008_¡?Ü*ø®çQ¦?(Ñk_x0017_&gt;¤?_x0014__x0018__x0017_X«ª?_x0001__x0002_*æïÐô¤¿¼4_x0017_Ý¿?|+_x001A_{ZÉ?@±/&gt;Î¢?psãrù¿tÐ_x0018_¨ãÂ?xÀb_x0004__x0011_¿@Èx}AÌ¿$b#ÔkÒ¿.¢Mm&lt;ü¢? 4ZJÄ"?X@_x000B_p&amp;?2|iVÚ9¢?ØÉÄ¾/?_x0004_Ov_x001F_dÆ?&gt;\¿_x0001_ÌíÕúÉ¡?d ÍÁ?_x0001_½ëÐ_x000F_É¤?$@.1².?èòþ[H§?ÀÚ!8É¿_x0019_Þ_x0002_Á'£?hå_x0008_ý?r_x001A_^©¥?¦¡0$\£?2_x0011_-û/¢?_x0004_}¼9ët?ÀàÅY÷$?_x0006_ÏØm¤?_x0018_üV\Z£?_x0001__x0018_SH_x0003__x0004_¹èV?l-;4_x000E_x¿¬Ü¡Éº?¸_x0003_qa¢ê?ð0æR¿ø#Âß@? òK_x0013_Q?¤_x001B_×Ç¿?\8ÐÈ-ô?î~âá² ?0iÏåè?4­_x0018_O_x0001_£?&lt;¬ô&gt;I?Nö_x0004_þX ¡?Àão¬½]?¯À:_x0006_Û?RwAXð°§?Ø±îleÇ?X_x001D_ñ_x0014_?À `_x0002_X®]¿ðÍ2_x001F_K?s4»&amp;ô´¿_x0003_*X7¿¦? _x0007_R_G¯¿´N_x000D_&gt;¬¿_x0003_A0Ôó¥L¿¸âPl_x0018_?_x0003_ü£5Þ_x001A_?x_x000B_ús ?D;/é»¦?¼Ò_x0005_Ü×?ÎæuÀ%Î£?_x0001__x0004_¼ôrXØh?îÞS6OQ¢¿._x0012_Â_x0003_i ¿àÌÛ(m?_x001C_®wwé?_x0002_3m;:_x0017_£?X{ä·?iEZ_x001E_@¤?ÊË§&lt;' ?lôñh_x0015_?ð_x000D_g«¬_x0012_w?_x0008__x0014_[Ì&gt;?ªà+t*§?è_x0007_ÁD~_x001A_?tÖ_x0012_°Þ_x001C_£?x_x0008__x001D_´?ÙOÊK¿Ül^r&gt;Ó¿ _x0015_t_x0013_?PÕ_x001A_FX¿_x0001_³B¡âK¿Ê¹ËÅI?@?__x000F_{*¿Ô_x0002_÷_x0016_Q?`^iû?Y?_x000F_[_x000B_ +°¿ôXiWF?_x0008_Ð¾å¿_x000E__x001D_{æe_x0015_ ?j_x000F_ØÜ`_x001D_¦¿_x0010__x0019_;Zi ?!þZ_x0001__x0003_Ä?|u_x0010_?½¿^Á_x000B_Âjh¬¿Ø(_x000D_	4?zü_x0002_\µ½¿_x0016__x000F_"L¿0åF!5¥?Ú£®4kê­¿H_x0004_Ð_x0001_×¡? p÷e¤Ús¿¼_x0013_³6?Ð_x001E__1«_s?®_x000D_È_x0019_³_x0003_¥?®_x0013_2_åW¦¿P_x0013_aL°B?°Ã±Sû?x_x0001_ýh¶?4¡	S¤?658Ù¦?2_x0016_wÃÇù ?p÷¨_x0014_¬?ø/ _x000C_DÈ¿ç_x000B_G[»ß»¿ð_x0018__x0007_MÑ?Ò`éW¤?_x0002_Àif _x0001_¨¿Cgg_x001A_¦?Ø!`èÿ_x0003_?Îxû_à¥?_x0006_	zº(ñ£?ÊI5"¸_x000E_¡?_x0001_Tt_x0014_?¿_x0002__x0004_Ü÷_x0010_7,ª¿9é_x000C_Ù£?_x0006_L¡_x000B_Üd£?4rE_x0019_?¬Ï_x0015_N·© ?ðïÏ÷#y¿t~}ßÐ¤ ?8ô6ºQ?@·l}°?GùX*Ðï±¿Tî ¡?ÀÐÄ^bE?TtGUñ?@{Ó×b^?_x0016_a_x0011_4×_x0003_©¿\±ö&lt;?@gþÈ_x0003_£\?7èN ?@L×]çf?`þ¹;Ö¡o?lCm¸¿p ?pe½2ì?_x0008_+_x0001_ù`¦?R§WD¶¿xõì"±h?F_x001E_/µà_x000D_¥? T­_x0004_boc¿ ÿ_x0017__x0011_³¿Èö¸~è?_x001E_ÐC ? _x0012_ç{m½¿(ËBÓ_x0001__x0002_ ?ì%?_^?ðK õÊâx¿Øa8aby?`.iÌ@Êj?_x001A_{Òê ?OÔñÉ?zuzT)¤?L&gt;._x0019__x0006_?ø]õK?_x0007_¹ã©$_x0015_¼¿ó±d¢H¿ÌòB¸3¶?¾½ø	% ¿_x0004_g_x0008_»R8?HºÜÆwP?²wàIë ?_x001C_	TÏð?°_x0005_o_x0005_±æ?_x0001_OH¤Kj:¿F(ßÙ¦?fA_x0017_^Ç?¤§dÃö¿$Ý_x000C_Øï÷?_x0006_äM_x0006_zµ¥?J¸&gt;Y2§?:()_x0002_^¦¿h%_x000E_ÅÉj¿¸ÑìS_x001B_±?F_x0013_w_x000E_g_x000C_£?_x0001_Ñtâ·_x0011_?\_x0002__x0013__x0018_°¥?_x0001__x0002_ØH_x0002_g_x001F_j?X_x000D_+_x000D_J£?øó_x000F_û2Ã?âiôS_¥?@­úlQÅo?_x0006_×Èf?Ü_x000B_@¬Ý¢?Ð_x001E_*°¡m?_x0001_~#$ \? @Pµï}¿_x0001_]»Öï²?_x001C_t	ÊÙ_x001F_?_x000E_XvV_x0018_¢?Àörëa¿_x0004_÷&lt;¡fP¤?¸x_x0006_U½`?´_x0019__x001F_%`?R_x0015_»yêF¦?þk_­p?PE( R£?ÎNÇhÒL¢?´_x001C_bW¼?$_x001A_NT©&gt;¢?TR_x0016_7?xK!F2^¢?hüóÿ|0?ðL­v¼?$ªÄ_x0016_Â_x0006_¿`_x000C_¡ò_x0001_|m?bô_x0005__x0001_¡§?_x0010_xÑîþ»?R³Ò_x0001__x0002_,£?_x000E_¥a_x0011_¥¿Í¥QªNV±¿&lt;ÝºS¿_x0001_ø3Ó&lt;_x000F_?üWÞ.Z³?jPâK?Ìk½¸?¬û¶öõb?)ï¼@¾k?_x0010_lÎ_x0016__x001B_ß?_x000C__x0008_¡s1?¸#ö©_x0006_?_x0010__x0002_ß_x0016_Ñs?¨z-G¾?ÔÎ2@Å_x000D_?ø_x0003__x000E_|_x001C_5?ÜÖ_x0017_áJ ?_x0008_0Þr@ ?ÒÎ!BÕ£¿ ßvK_x000F_y?èô^~Ñ?J_x000E_§Iov ?_x0008_é_x0010_~I?WPr0J¼¿ ¼¸Ô@b?4(Í3Ô¤?°äG¨¿ xÝO#án?toÅbG?È#Að_x000C_?À_x0007_ùàg¿_x0001__x0002_©e_x0018_	_¿ÀvWkvI¨?¨[8ã¶¤?"_x0017_ ap£? wKõU?prÕl²[¥?Ø_x0016__x0014_YH¥¿$_x0019_#W?'Ta_x0016__x0002_ ?(_x001F_~Wo¡?2h_x001C_mP?ðéà7{¬¡?0ï%ÞÜ??Øãt"åF? lGâF°?0èòÚ(ä?¨)Ðu#¿à\Lv]Å?È_x000B_¼ùùø?_x0006_UêÎªI¡?,s_x0010_þg?p»_x0001_%ì ?_x001C_[_x0012_5_x0011_¡?\_x000C_!_x001B_k{?ú*¶9¸e¢?D_x0012_mºìB?@úÀ|+(?Òã	`Ø¤¿_x0010_í\;ü¨?8óV_x0016_Ù¦?_x0006__x0015_ø¨Éþ¡?º_x0002__x0006__x0001_¥?`ë+¼|à?p_x0010_þ£Ü¡?¿[;»¢?Ð_x0004_3þT=?öõ_x0003_M{­ ?_x0010_p}¢Ïk?_x001C_Ôë??v#5ó_x0017_ ¿$TW5Ç¥¢?¬C¦hÚ¬?\»s´¤?àªð.m¿üèZ J¤?°QóC7?ìxþý|?èÒqÆUÚ?_x000D__x0007_K#¤?_x0002_îÁyO#7?h!_x0005_!ó`¿pí³Ò¹1?ôJ&gt;ÔOR?@ÉpÝ?_x0002__x001B_¶ÙÈ¡?F2$?ÞÄ£?¤äzÀ_x001E_¥?6º=ç_x0010_ ?ô_x0010__x0015_ËÄP¢?2S5_x0008_²Ý¤?èé_x0004_Ô	»?+H)³mg?_x0014_®D½?_x0002__x0003_ÜÜMðâ?ô	Ç]?Ìu/õ·¿ø¤s©$?Â0õÓYQ¢?Jû_x000C_òÃo ?p_x0001_ëu_x001A__x0015_¥? &gt;m´)_x0019_n?_x0002_ì@Éä¤¿âK@åè¢?Àæ3Èff¿ükÉ_x0006_Íý?Ð9Ý£_x0007_H?ÓÎouç?@¦Jl?°+r¿Ìk#Õ_x0004_)£?àÊ¡p"_x001F_x¿ÈbÓñå¿°AÜ¯V_x001F_q?¬_x0015_Å§4b¿ Ó¶¥þg?0yTÀã½?¯_x0015_ònmÔ·¿ì_x000B_ÿ_x001D_Å? *ÿF_x0001_¬?ÄÜ_x001C_d·.?tëÝ]h4§?¬¬©_x0002_¾?ÐþY_x001E_w¿Ú#&lt;cÇ£?0%d_x0001__x0002_0µ?_x0010_ªò×Ó¿_x0004_u(_x0003_W  ?4_x000B_Ï_x0003__x0011_¢?î²p#¢¿êl _x000B__x0010_£?_x0018_uû´?ìýBU5M¢?_x0018_HpöÈ ?¨Ä/÷%/?tI6l½â? 0_x000B__x0011_ý?HV®_x000E_Ùd¤?_x001C_u ª(©?	_x001D_@¾?4Ý!Ï/I¤?_x000C_L§k_x001B_~¿¨ß_x0008_jd?È¾N*'_x000B_¿ÀsK_x0013_Mðo?°ÂL'Ò|?æØ_x0001_Y¦?p"O_x0017_Ì_x000F_w?\ëE_x001F_O?ÄÅ+·_E¿_x0001_Ëj_x0006__x001C_ó?à~ôCO?@æJ_x0007_:r¢?xë`ºW?ó{yçu4±¿hÅBÄ_x0006_Ê¿_x001E__x0017_sëa©¿_x0004__x0005_xKW á¦?ð§##¯v?f_x0018_m;f?²_x0005_âáì-§?@L3l_x0006_ëT?d!á_x0015_6_x0003_¡?(£cCp¹?\TÈ¤?_x0018__x0006_@Õ¿¤F;GdÞ¢?8_LÃ½y?\ZÑáà¡?_x0004_¬Qs¬5?Í*6ª±¿4Zå_x001A_ör?P~E½Q;¥?0X`	D¿?ÄªäYÑh?X'&lt;R?_x0010__x0001_|÷L?`Äär¿_x001A_GðîM¾ª¿Ñ\áñ£¤?_x0002_É_x0016_rtì¢?èºH¤ú?æ_x0003_¬_x001C_`®¿¦z+5×£?%ª?Au\_x0008_?`3C» ¿&gt;_x0005__x000C_Z_x000D_ª¤?Dvd_x0001__x0002_B\ ?_x000C_BÖ_x0015__x0017_î?;s9£ ³¿0sD¨8º?,k_x0003_}?_x000C_?H$_x0001__x0012_QG£?ôàd¨õö?È %?PÀ¶éî_x001A_?¨vA´Qs?_x001E_sdÊ&lt;&gt;¥?ÐÇÚÕöv¿,´UôX§?èQ:ª·à? qwÆ³=a?ð©û^Þ¢¿¤î_x0008_ô`å¡?Ñøû¡?@__x000E_fu?ÌÀÒ_x001B_?&amp;À¢½+¡¿P+Di_x001C_¿_x0004_$8Éë?Èq_x001F_¡?Þ"| Ú¤?Hìc©Î'?J_x0016__x0004_"} ?&gt;_x0005_E±G¦?äÂÓ4JÖ?ðáùD\ÿ?&lt;WSð¤?ÔÞz_x0019__x001B_?_x0001__x0002__x0018__x001A_ÄúJ*?îÀg§¥¡?0`ª&lt;©? îÈµÍÄ|?FiFaP_x0002_§?nÝKð4M§¿ÐÈ_x000F_|?PG_x001C_º6?ü_x0015_Ê3á¦?ñ-ö&amp;n»¿àÍ¦gN?ò%	DÄ	¤?_x0004_3{_x0011_@%¿%ú¹v!h±¿FvcrR%§¿f_x0006_ðvÄ¡?àØKïg¿ºI_x0003__x000F_hm ?à´"_x001C_öa?_x001E_	ÀØ=l?È_x0011_úÚ¿k¨?dØtgð ?È^ù8ú ?äc²þ_x0012_ª¿ô´¤¿_x0010_½ùö?$'Ñ±È_x0015_?Ö×6«Ñ_x0003_¦¿ *{%æ£?ø{9õÖ?Ú _z_x0004_`¤?4dã_x0001__x0002_-_x000B_?óÔJû?_x001C_CÞ_x0006_¤? °ÄL_x0013_­§?ÀýsøÖ,Q¿XC-Þ ?àÞW¨-+v¿_x0018_Cy×_x0012__x000D_?@Ï±Ó¿ð_x000D_Á_x0007_?ø1øÔ_x0003_û¿Ð_x0006_Ð8Õq?Ä¹Ì2w£?¬½¶±¥¿r+ô_x0013_¥¤¿hÁ%2G·?4_x000D_õñ¿¢?ÆÅ?_x000E_?Ú_x0005_Éð\ ?&gt;ÙP°$£?_x0008_ÑYT½{?,_x0002_Qä«?ã¸EQÃQ?P\.7FOx?þð­_x000D__x001A_?À_x0011_òË_x0013_? ^iL{?ò­qB¯¿_x0004_ôï. ?@_x0012_*|:¤o¿(	^ýÁ_x0006_¿¨y³°¦?_x0001__x0002_G@tàX¿`*k_x000E_?°¡_x001C_ÙÏg? ±2fí?ÄïàÝR¿hÜ©X¥ì¡?_x0001__x000C_iUXw?H9]@´ç?_x0010_M?-Být¿0&lt;ºåtËv¿`_x000B_&gt;8ã?¨_x0002_	ébß¥?ø	ãM2Þ?øØÞ_x001D_zH?_x0004_½ü¿?`úQÉÍ7j?_x0008_A¸·&lt;?d_x0018__x0013_Oª/?êµqÊç¢?_x001C_H_x000E_yÒ¦?èûù0Ð ?è^cf*_x001F_¢? 3ÿÌç?èÊ5"ò ¿~_x0001_ÖG[ ?¼­J Qï£?0_x000C_ Qñ?àm³¢÷Û?Ì_x0014_lº?¿lo ÷?Î&amp;_x0004_¢?° ¾7_x0005__x0007__x001A_?:?&lt;å¾¡?~V{.~¾¥¿ðeÒ©]_x000D_u¿0&gt;_x001A_»m0¿_x0005_lÈZMlN¿º£Ãså§?_x001A_ù_x0001__x001D___x001A_¬¿¨Fc³nw¢?pð|_x0004_'_x0001_x?ÀA_x0001_¯áFZ?_x0012_©_x001C_Òÿ¡ ?_x0010_&gt;j_x0002_r¿B_x0010_-ß?_x000C_Û_x001C_p?r²³÷_x0006_§?øéÔ6_x000D_ê?¸_x0003_fÈó?\_x001E_ÚÛ§_x0008_¿_x0017_VÏx¡?x°ç|]´?µ*_x0004_Ä\?_x0010_/Q|êC|?ÀR¾ÍùNo?8}2j¢?°þ£JHF?\½&amp;6Éî£?¸8:?4Þ&gt;_x0012_L]?´·¨+\%¿tÚ»Ûda¿Phw®?_x0001__x0002_eNÏñ?,6ºÑ^¡?ðÏò_x0013_³~¿`®´iiç?7ýÿ2Ë ?\_x0015_Ó}_x000F_Õ?N-ü¾iQ¥?ÁMÄzÜüµ¿­ßÈ_x0002_µz?_x0003_Æ­é?Èp7f?ÅL|È?_x0014__x0018_§_À_x001D_¢?)ÛhÍ$?_x001C_a_x0003_ô_x000D_?8_x0001_?+£l¢?È¬_x0004__x0019_$?@lªküß?x¹[µ^?Dd³T!J?@_x0005_Ëµ&gt;_x000B_?¾²í_x0017_¶ ?@Ae^&lt;Y?_x0014_70_x0018_ÝÁ?B&lt;_x001E_¦q¦?à_x0018_j:]S¿:Â]9_x000E_¢?NvMg_x001E_¦?H*2Ý?²óXk3_x000B_£?T_x0012_gvÝ?P¤#^_x0001__x0002_«á?_x0001_Å_x0017_³({¡?H%È_x0011_¯4?_x0006_j~Z¿¤éÃhÿ¬? «úáÒ¦?\9&lt;HÞù¿_x0012_Éhè_x0018_7¥?lDÑXýó?iÂ]Ä_x0018_?8XO.?X8_x0018_Ì-_x000C_¡?Î_x0002_ÀO?ä£?ØÏ­ô?P~®?¦?&lt;J_x0001_|Â ?"._x0008_@?,²ÌCÖå?@y_x0016_~_x0008__x0008_?_x001C_#_x0005__x0014_¥?Èé_x0017_?ü;Ñ!Å(?µB%ë­?àV4_x0004_.å}¿DQË®±?:¨ñõÓ£?@g¤_x0006_gæb¿é_x001F_i_x000C_¢?ìß_x0017_|È_x001E_?¢\±i¡?Êkîç£?àJ_x0003_RçË?_x0001__x0003__x0004_»_x000E_¬?\AIö?°Å§_x000F_&amp;y?_x001E_³æ¥n¤?Y?µâG¿dç_x0008_EÇ ¨?8¿/FN~?üQRÑÚ¢?âµßs¤?_x0001_Ë_x0015_©ÝAo¿Èé@ßBÚ? ¬u¢o?`sÑðü·¿T¨Dfü¾¤?z»uMW¡?äs°PôË?\4fH¨?lÒÀÀÓ:?À¦°=Ä_x0005_¥?_x0010__x0008_úð!¢?ËÊ6¡?|_x0006_Ã¾{·¿&lt;%ÌÝ=h?8KyG&lt;_x0005_¢?Pí½é0F?ºµèï?ÐýãUé? øæÔAòj¿H}$_x000F_Ü?M±KD¶·¿P_x0018_ç¼ÁË ?_x0010_Éâ_x0002__x0001__x0003_-n¿$ÿ_x0007_ ?X»ë+ke?BAfúb|¥?_x0018_(_x000C_þâ/§?«Z_x0016_.R¯¿(T$Iö£?|·_x001C_}ZÄ?]k¾³Ê_x0017_·¿ !f¢Ä?@üO¢)?@_x0002__x0001_öew¿&amp;æå£?èùL»¨¿T­¶?÷_x0018_§?¼ÆÑôÊü?lâvãò?_x0006__x0017_ºy¢Ú¢?àT_&amp;T_x0017_a?Èè;_x0003_w?I%"?zåÿI_x000B_B£?_x0002_ÓY*¿¡¿_x0001_ìå×5§E¿À_x001B_&gt;×?²Ø_x001F_U¯u ?@-XyF_?faG:¡?Ýgf_x0007_B? B_x000B_æ_x0003_Ä¿î®©[_x0012_¥?_x0001__x000E_%kÃFj?_x0002__x0006_&gt;_x001A__x000C_viÚ§?âJ#_x000F_?¸6R~ÙÈ?t=ÆL_x0013_¿ð_x000F_qj}Ø?$ á«)?_x000C_1ÝS?í{Hõ_x0010_c?ÐÞÒ_x0007_W¿X]µÍÝ¿ø%¤u_x0001_? _x0010_	P_x0003_?B_x001E_6_x0005_g¥¿ðo_x0004_n"?hp_x0008_Ç_x0016_?Fúò°Å­¿$HSF_x001D_c?_x0010_ÎYê_x001E_ì?ì_x0005_ÌÉko?àþR`_x0001_Êq?XZF_x000C_ºù?ê¡Û¹®_x0017_¢?°ªöÆ¾_x0008_~¿ jil=\k¿P~ëZ?äË*Û,#¿DMt_x001E_l¿àQ6phÙ?PÍ[»ìç|?åÆ0­D·¿vúÌÄõ§¡?®G¨¼_x0001__x0002_Ý¦? ó ûër?x=&gt;ef?t®èä¡?r_x000D_('¢¥?l.JÌÈÆ ? ,Yó_x0019_ói¿ü_x0006_Ù'MÌ?ÞB^µ2¦?À^`Ì(Ç]?âísJß¢?_x0014_T±¤?X2YâÜ¥?°_x0016_	_x000D_?¤_x0012_Âý]£?_x0001_Rc¶.?@p¦_x000C_P¿_x0001_\@2\¿ßv¢{J)½¿_x0018__x000F_àØ_x0007_£?Ð©/pØ&lt;?bßW"Z¡?ô_x0003_vjW¾?àåaM`¿dIêr.w?ô¸¯Ç"¨?ø_x000B_&gt;ù^®?´N&gt;§Â_x0007_¨?Ð$é¼_x0004_?´á_x0011_èý?\Éã_x0011__x000B_®¡?ÜgÏR(w¥?_x0002__x0003_êKùï^¥¿8F_x0011_:?ó·xXg?úÞËt_x0002_§?pþõMf3?@_x0011_G,Nðd¿X_x0005_Jsr?(_x0019_Kd_x000D_r?H²_x0013_5 %?î_¬4¯y¦?Â*&gt;~wí¥?_x0018_GZ/£?=Êl¿zö¾n¯Þ«¿Þâó×ý_x0001_¦¿KY_x000D_?À_x0005_å¤}x?ð(s_x0004_? ?ðó)Ë#ëu¿Ø­wêýR?_x0007_-#?°_x001E_6Å?0_x000D__x0004_çÓ?NÁÍpKP¡?ô7C½_x0002_p?LEµFM¢?_x0008_¤_x0008__x0007_3!¦?vmê¶[¢¿_x0018_V¤ºn_x0006_? #Ò_x001F_¦s¿f{ä"_x0014_1¥?\} ¸_x0001__x0003_Õ+?_x0001_7 Ói´B¿d-Ðo7£?þ#Ø¡? =âôeÌ£?Ø$z_x0005_¥¿ÌÐr¨ ?XSf,Î?À¥Ü~hÓp¿ø¸'_x0007_§?:tíÎU_x001B_¤?@K_x001B_&gt;§l¿ xN_x0003__x0003_£?È'ÝP5¿¦_x0018_Y¼_x0019_£?(Øcvg?0|}Ãa?dh°öT¿ _x000D_ìë?l·_x000C_a«7?ðq_x0002_(]¿æ} À1ý§?æbÍ³è¦?*Ð_x000C_S¶ ¤?Idnù`?(®åä|=?$i_x0005_3Ô?@Siå¿üzÄ·a_x0019_§?Hll=_¢?}å-±	£?_x0010_ÙE»¿_x0002__x0003_2cÊ$Oð¡¿_x0018_pê_x0018__x0001_¡?ºÍÆ_x001A_gg£?ÐZjÉúi?8_x0001_tU[¿Æú{_x0002_ó¡?Â_x0003_	&lt;æ¿Zd¶_x0019_Ö_x001E_¯¿_x0014_s®¦?(_x0004_¾_x0014_&gt;³?_x0016__x001A_ÔFã¥?èÖ_x0011_HÙ?~OØ®Ð¨¿ü&gt;ÅzÚÆ? _x001F__x000D_ªÊZn?C(_x0005_B³?¬'_sÚ_x0015_¢?4rá´Ìt£?_x0008_9P_x001A_ï'?ô1ã¼%¨?_x0012_¤¶¿×²ÍÂX?Ýudi_¨?_x0004_§Èf¶? _x0013_Ë]X?éþäÑJ¿¿_x000E_»Î§Ü_x0004_ ?_x0010_!ß_x0007_n_x0011_¥?Ì!ÖôM?=_x0003_WØ°¿,_x0003_XbÉ?(_x0006_¦:_x0002__x0006_~?à^Ðúø?Öe§_x0005_C¸¨¿ ÜU¯ê¿_x000C_ÞÃ_x0004_Ñì?pý_x000C_¸@&gt; ?_x001E_;uù°¥?Ô&lt;o	6_x0005_¤?À5Äbs?J_x0003_.¸¢?º_x0011_÷ÕOu¿°¾Ý¿ ú?EÎrz#»¿ý¼_x0001_|\¿_x0006_³êôÅ¢?àÁ(Ýí3£?,/:2¸?¦_x0017_·\wÅ¤¿T0×mgÃ¿âÒøÙ^Á§?î_x0014__x0003_Ø?T¥ ÍRé?C_x0019_Ð?Î¦?JY÷à£?_x0008__x0010_»_x0001_I_x0007_?Ü}r(_x0016_:¿°:³±_x0017_R?ÌzT_x0010_F_x0019_?h_x0016_H³	ò?húía£?F`ÃÔwþ¢?À²ìÌÊE?_x0001__x0002_Ü/;e4¤?F/6?ô)¯¢/¡?$=_x000F__x0014_d?`*ÀË_x0003_÷£?P·j&amp;«?oÞ@6¦?¬)e {Ê¦?_x0014__x001C_G~ ?_x0001_ö*O?iÊÐïÃ¦?Dgöu¢?_x0001_P¼ÛÙz_x0002_¿,ÂNG?_x0004_R½_x000F_¿_x0002_âµÇr¨?8ò_x0003__x0016_B{?!RT*q?&lt;g®_x000C__x001A_¢?pYIÐ_x0013_?|6fh¯¿|&amp;ªÍ_x000D_ ?@_x0001_2­AZy¿¤º^¦?l]_x0007_qd¢?Ô×ï=^q?&lt;.ÝZÊ9?`ó©F9?zæ9iß¿£?°²_x0016_kµ?0cëKn_x0003_?Ä[9ì_x0001__x0002_$P?X_x0019_¤_x0008__x0016_+?2vÈìÊð§?l_x0014_a?Îeo-¢?Ìåþ_x0019_±?4Úm°i?ú_x0015_%	¦L£?8aÖáh?_x0008_ÄG®?? ¼ØoZ?LY2¾ux¦?8_x001B__x001C_Ï¿ì6Ë8?ì ô`¡¸ ?Ðó_x0018_£@?Î°=Ýr?|_x000B_ñ_x0013_j&lt;?ª Y5¼£?_x0001_PêTs~?_x000C_âáÊ&amp;¿ ¦w¡w?«¯\Ü&lt;¡?hñÀDË¢?¬`rº+ó¢?¨Ê_x0007_¾V?ð7è?9_x000B_|¿Jf5lJÙ¨?$ÂY¤? Û¢Kða?_x0004_0zÇW£?TÏbÕ6#¿_x0002__x0003__x0010_P1ÊJ?ðÂP¬¶/~¿:yÑ½ÝÒ¥?_x001D_¹.Ë¶Ò°¿&lt;4¡a¨²¿&amp;_x0003__x001F_ÔV¡?ÀúGM{p¿_x0010__x0017__x0012_&lt;¦?(L·¨¬_x0001_?Ìsï:Aö§?$6Ý©òÜ£?_x0002_âÅõâ1¿¼õngo¢?¸kRU_x0018_?XM~áä¹?n£Oz_x001E_ ?_x0010_É;b°?\Ö_x000E_^®Ù?_x0004_À_x0006__x001F_|¡?ì­]¿ ¥?À_x001C_ká§k?W_x0014_¶ß ?Ä_x001A_C_x0017_Å¦?Øz{éå­¿_x0008_ÖÍ¸¨?º_x0003_,È_x0008_¦?x_x0012_=Ýn&amp;?_x0010_:ÛµàX?À½RÖQ?\lÁ8'æ£?8ÖnÈi_x0017_?pG°_x0001__x0002__x001D_&gt;?P_x0002_g?"r?|K_x000F_Þ_x000D_§?×xv_x001C_ô£?Ï_x000F_R¿~?,¸ýDúO¿FÕË_x000C_}Õ¡? +_x000E_ÖìÎc¿À_x0006_¹¼{ã?,_x000D_¯M-¿$_x000B_-¢º£¿J_x0017__x001B_j@ø¦?_x0001_Wz?E?øhè*MÔ?H(n¼_x0007_w?bJ[ø#ê§?Ò-9_x0011_Áø¢?Ø_x0017_- ³_x0016_?½KÔp_x0002_´¿ðýÎ¡é¢?þ/àû©7¢?üqðÙ¹¿*&lt;DN_x0012_ ?Ô¡ÌXÌþ?@gòwy_x0011_?j_x0015__x0016_z¾ ?À]#Éº`?TÜÁéÊ¾¿_x0008_Û}Ç?Ð¾ei_x0008_ow?üuä_x000C_$¿?È*ý}_x0012_?_x0002__x0006_0Líæbë?_x000C_7¦ªÙ ?¨½Lâb8?Ô_x0007_;ÞÔ? FÈ:»i¿@83_x0014_?P·ÌD5_x0003_¤?êXÙ_x0019_Kz¥?È_x000D__x001E__x0006_ù&lt;¥?ú¾¹ÊÇø£?_x0002_XçFíU/?í®cé£?'»³à?p±·`"O£? ²:n-	? ÞAiít¿¤ûü_x0001_ùF¿üÁ_x0011_Äh¦?ÀL_x0011_Mª\¿LÆð#³?@÷~xYR?@jeí¶_x0005_X?¸yù9:'?L È[*?_x0004_}6Tµ·?_x0010_4ñè,cs¿úzG_x0014__x000E_¤?¾ðJªp¦?P½IÐ¿ô²%G¬M?|"z;9?\òn_x0001__x0002_¨¹?àÏA F¿.R¶ä;&amp;¦¿¬¾º¼Q?2Â}iª¿ô$ÓüX·?Ø*Xa®¥?T1Ùy_x000D_?HÈ8Q¹?àú¿ü&amp;Ã?$£_x0017_¶¯L?_x0018_x7ïs?ÓvÛþY?*_x0011_¾U¢?î3«â?_x000F_WL ¿®Äu¤®_x0012_¢?~R-t|e?x#«ß¹`?DÏ ?¤ú0À¢?¬ö_x0012_ø¦?ó_x001C_MÝ?Ha¯§_x0001_¿än|°_x0005_d¡?b^´&amp;±£ ?ë*p=	¤¿Pf6g0ë?ÀAå¼[[? &amp;ÉCðp¿¼ùÄHÌ?PÉ­è_x0014__x001E_?_x0004__x0005_¤;µ³Ó?0_x001D_\_x0002_æp?tÌjR]6?P«j_x001E_?_x0006__x0001_Ó#£?ðªÊÑ¬?Ð_x0012_÷_x000B_;c?0°à2z¿_x0018_s_x0004_a¼¦?_x0004_ ¢_x0003_BK¿ÜÇ|î·?d®_x0010_Îpÿ?_x001C_±;§;¿ê_x0013_ëGª§?nÙJ·ü_x001F_§?£xº_x000E_º°¿¶T\U_x0005__x001E_¡?èØàç*?x°¶»¿q×P9? É¯ù®&gt;?zÚ½_x0013_¨7«¿v°§ç?_x0008_æRÓ~?üH«°ä?&amp;ø_x000E_ów?ôå(iåS?_x001C_!_x0005_êC?_x0018_·³X?$×_x0006_V²ð¿´un°Õ®?@U_x0014_C_x0002__x0007__x0005_P ?ÌÜ¤_x001C__x0015_¿ø_x0014_Ö#_x001F_ ?I,Ö_x0010_¶¿x¶ØÊMg¿¨Øl#_2¿@VÙD] ?ò«_x0017_ß´¦?°V+gÁ ??_x001D_a_x0013_¦?X;à;_x0003_Í?@E$ñ_x0004_¿_x001A_Ââ´¥¡?à_x0001_vÅ'¢?`k$ =ï¢?@ô¤/	z?l-á_x0013_3?ìf_x001A__x0008_Áq¢?p^¢l;¸¿Hi¯	øB?S_x0006__x0007__x001E_?À²pÂä?ý»'í7°¿t_x000B_*ôè±?èÓt??`tÇÒr§?Òûx¨¡´¡¿pÁËZJ_x0005_¦?d_x000E_?Õ_x0008_D¿ð«Þ¥\y¿_x0007_æx+I3¡¿8£í¸¼×?_x0001__x0002_èý;Oï?¼±h³¶¨?ÐôXÄbV§?È_x000D_½\/¡?p_x0001_{_x0004_Ê¡¨?²_x0004_Ô_x000C_¼¨?xø_x0006_dä0?hzâ¼]Ø¿_x0001_¶î%'Y^¿t_x0010_õ(y?PØËªq¿¨Cå´_°?_x0008_úVÊ?ò³ðuÛ|¦?_x0018_éz_x0006_X_¤?(Ú¬_x001C_¼¿Å¤½¾»?h_x000D_ÿh¢ ¿*_x0008_c_x0005_g?_x001D_Êøã{?ä?Ê/&gt;´ D ?ü¸v0¶¿/c@4x?Æß_x0007_òüæ ¿_x0014_ÞÿºËº?´53XV?GÍ"Pm_x0002_µ¿dÀnB?ø![ß°¿$Díº,R?¼Ð¬X_x0001__x0002__x001A_£?T_x0006__x0011_§¢?À{DÖj?hqLYÌ¿?Î¹r«éÕ¤?p_x0017_~_x0011_i?¨ñÁ¦!?_x000C__x000D_Y»?\-_x0012_´:q¿¬.òâF??nJy×¤?0a¤W]©?àèâ¬_x0007_v?`:»öÙk?¨jÌW_x0007_Z?4ZÄPáñ¿CRAó?¼?_x0014__x0006_Cy?@4_x0004_2J?¸O_x001B_&amp;:_x0007_?¸VµàÔ£?Ðº²_x0001_R?P|°¸Dðy¿p0zæ?Ø¥ÁH¸?Q:û?Ð[_x0007__x001D_?_x0015_ét õ³¿ÄVÎòÆ?Î:j2¢?_x0004_h;_x001D_z?8¢ý)¾j¿_x0001__x0002_:\}m4×¢?xmÃ0À0£?ú_x000F_qÅWY£?\Ée1àÇ¤?hÖÄ;2¯?©êK3 ¿l_x001F_õô»U¿À]y°È?áa_x000D__x0016_-;³¿_x001D_Õ_x000C_0? 9E^_x0019_b¿_x001E_f_x0016__x0011_3Ú£?d;_x000F_Bo?GZ.¹¿87ãºèu?ø_x001B_ÔÌÎ¥?HØëS_x0010_?&lt;õ·lÚ_x0011_¿¿w~p§?¬·í~)?8ï_x0014_1Ñ_x000B_¿ò«®;¡?ÐWZÉÍ¶¿ &amp;_x000F_õEw?:&lt;sîõ«¿°ügÔÏ§¥?_x0008__x001E_ôÛT¤?_x0001_©¬ý»^?ì_x0002_E;&lt;¿°Øs;N_x0006_?Â{Û{Û_x0015_£? M£Ù_x0002__x0004_à×¿ºÿ2B¢?@¤áä_x001A__x0019_p?ðYyÂ_x0019_ ? ¼½"_x0003_?Y(&gt;_x0016_Õè°¿Âp´8?@!7ÏYeT?(Ö_x0012_ªsT?(]*b_x0014_ï?Ì$&lt;5c?H¥¡?(PðN3_x0016_?:«Æ_x0013_è£?³½×ÁPv?ðÙ?Ä-w?(CüT?ê4òj4,¥¿üi¨_x0011_ï?_x0002_%ZY_x0001_PF¿_x000E_f½=¿_x0014_ºëC2´¿6³[QØï¯¿@ ê_x0006_ôÀ?eÑ'ÃL?¬U_x001D_Ô?ô_x001A_:gâÞ?,ëáJ .?4\_x0010_n	v?L*_x0011_éü_x0001_¢?öXHí¤?èæ^ ÷_x0013_?_x0002__x0004_0«_x0015_Ïä¿Ú_x0019__x000B_c4? _x0013_aê_x0014_ñ?ÕØ_x0017_Ö-?$ß_x0018_¹ã_x001D_?P]tÖðtr?_x001C__x0008_íï_x001A_ë¿Ø/ ä&amp;õ£?m¹!_x0018_¤?_x0003_f_x001D_n?Îÿdïz¢?h(Û,ôR?¬×pdRW?Â_x0019_ÕM¿§?Ðï_x001A_Ü!½?î{Z?ØiÆ*¿ï¡?6ÒÎgI¦¿º/@_x0015_j£¿¢_x0015_D°©÷£?\Ð_x0015_ïd?ÎÈ_x0016_¸þ_x0001_£?DpHi1?tâ¶t_x0017_?@@¤uì?ÀR_x001E__x001A_øÅS?Ú_x001B_Ø_Í¥¿tGÂ_x0006_ûö? WëQ_x0001_8?ä_x001C_Ä_x000F_~M§?¶VIuþs?45eQ_x0002__x0005_ß¶¥?_x0018_üß$Ä÷?¸_x0002__x0007_ÒN? _x0016_×7\_x000C_m?Üæ·Rro?ôb'_x0003_Û¡?hµ­d_x0018_?`÷É°Ü(s?Øû®_v?(_x0005_¿R!?üEwN?_x001C_I:³_x0004_¿(QD_x001C_J£?Ð¢;@r¿_x0004_þ8_x0016_(_x0008_?0_x000C_~òv?:_x001F_üÜ?c¼ý,[¿ø_x0019_3.ëÒ¿¨f_x0012_¦?\ðR4mÌ¢?@á_x0019_­GM¥?°Ú°K½±?_x0010__x0002_+ûw¿ ¶åâ'¢?Ä\_x000E_ò_x0004_7?8_x0013_%Á_x0002_?:g_x0001_ê?è_x0006_Ú¯Ð?°Wß_x001E_Õ?]¬}s¿ÄëíÈ9 ?_x0001__x0003_Ä®_x0002_m°¡ ?`Í_x0017_g}?_x001F_cYÐ?Ìz3]m2¿àcâðßJ?U-_x001D_þ¡?ðÍüLï¿Í¼ã¸ô¥?uÊ_x000D_q6¥?Ø¼ý	¯_x001E_?xQ¹ú±?a-;gd¶¿DÖ&lt;ö§?J±_x0017__x0016_§Ù¥¿_x0001_àO¶¤W¿pÝ'gb?èröl×W?H¼_x001F_ï_x0003_p£?PjE_x0018__x001F_?c+H_x0014_û±¿qå¬?V?t6_ëI?_x001E__x001B_0X^¢?C4Ó·Ëx?_x0006__x001C_5æ®¨?ðâÙ9O_x001F_?`_ÉÎ¡}?_x0001_Se¼=?D»T±_x001C_K?_x0004_¸Å1?!¨·{ÓÄ³¿_x0001_ðv­_x0001__x0003_ªH3¿4Ëî÷?XGã¥ôÅ¿hÞÓÒú?_x0001_Ü_x001A_c¿_x0003_»THÜM«¿äÙ_x0014_ô«Z?b&gt;Í\ò ?°¸1\:?Ô_x0002_ÃH?2Mù¦?_x0004_rø-_x001C_¸?_x0001_O­µE?T_x0018_9 ¢?_x0016_°( Ç«¿@$êÇ~I|?üÐ_x000D_á¿?5_x0013_B|¿M_x0008_q_x0010_±¿_x0014_q(ø·¿ø_x001E_?_x0012_ÍqÁ[_x000C_¨?N"þ2´ª¿_x001C_ Ð_x0011_Q/?ÖÂÌe_x0013_¬¿p¤&lt;´_x001D_¬§?httÃòµ?$_x0010_mKs#?_x0008_Ð_x0007_WJ	?h)øê?_x000D_éÂQ?ÒØjB?_x0001__x0003_x9÷û	¿èÖôFÑ|?_x0006_Ò_x0002_Ì¨?ê4B_x000D_©¡?Ï¡½z_x001B_p¿P7AÍ,m?Ø^_x0010_ÛVW?¢_x001B_s;ûI ¿_x0014_à³&gt;ê­?¨d3¯?p	_x0006_ØÂp?zË_x001C__x0005_?ôÀ¤ºU¾?@5$[Ih¿­C&gt;D1¼¿R³RÊ¢?_x0014_QJÞþ¿_x0006_oGë4¦?ØÙÚà±Á¿à |ºË1?·ï¹o?È_x0006_7_x001D_Ã?¢_x0003__x000B__x001E_¢?t2´ó(=?7_x0008__x0008_±¿p®«ä¨ÿ?LîW?@±ÆÒe_x001F_?²ØZ_x0010_ß=¡?D-_x0014__x000C_2d?ûïW=H{?D@Åê_x0003__x0004__x0016__x0002_©?,¨÷_x000C_?o_x0013__x000D_sì¦°¿ü§óWS¦? è0·¯nb?(_x001A_~»¿x¤?L ¤§B?lóY&gt;!?`mÈfz_x001F_?`í_x0013_¥¸q?ÄééR_B?LÐI,Äá?_x0010_uö¼9w?à½_x000B_â³f?&amp;èOÿ0d¥?6HÙ« ?Ü_x0001_Þ"%À¿_x000C_h_x0006_o?ÜË_x001D_JZ?Z4f¦ã ? Ý/_x001A_o?Ì¯1«aª?ªðøfL_x001F_¡?´_x0019_úð]K¡? _x001D_YÊp?¨WÜ;_x001D_¿?_x0003_âåù×V¿0!~Á_x000B_Y¦?Úr_x0014__x0004_C?ÄìlÅU¡?æ	ì¿_ÿ¢?0lÓ_x001E__x0016_h?_x0001__x0005_¬QéCø`?85LIqm¿&lt;Iw_x0013_ô_x0004_¥?_x0018_YÒØg?ÖïZ_x0013__x0007_§¿¢4dµ=¦¿_x0018_TµiÐÏ¥?PõÄb?\QkÅY_x001A_?*%	T¡?_x0016_&amp; U_x0003__x0013_¦?ô¼)q_x0004_?.ÿ!Hª¡?,`àÚö?H5$_x0015_§?úd?HL\¡?@¼±êi¿8òäo_Ï?d¥&amp;"|_x000D_? »_x0002_Óa£?ð÷`?Ø	¾W&amp;¢¢?_x0001_Ö9_x000E_öp?Ü_x001D_dÙ_x0008_±¢?ä«Þ«£¨?d¢©H¹¿ºd~._x0019_¢?8´©¿T? ª_x0001_Øºà?àªÈ_x001B_hy? ðºwQ0¿_x0001_²yÌ_x0001__x0003_Ò1z?H@²e©B?¨ýÿõß?@@A§L¿à/ÇÒ_x0004__x001E_?TýÑB²¿ä­- æ?râ4äÍè¦?³ùÚ_x001C_?Ê_x0003__x0008_ÚZ¥?ÎsCÿ'£?´_x000C_:%âË¿ LrÏ¼?X"¸o2? Ë_x000B_ç2?Ð?_x0017_ÐW_x000C_¦?¢ÜQk£?HªðîÄ9¡?ÔÛ@r¿l1_x0011_.ï?@m'çÔv~?®o_x0004__x0016_¹ö ? ¤_x000B_ö¬?Iä?B4°¿Ð/_x000E_`w?äóÏþ?_x0004_oyÊ³?h_x0010_9É_x0018_	¤?ÜLr¡?úÿzö³¤?Ý"IË&gt;¡?¢_x0002__x000B_ô6­¿_x0003__x0004__x0014__x000D_¡ZÄ?¿°ê·_x001B__x0008_?â_x001E_öâN ¿_x0003_SM_x0008_Î÷l?_x0002_ú_x001B_¬¦?°y[A±?ªØç~Öç¥?óÑÎ`l¿ØÖß=M°? Uti_x0008_?ÅiRßd»¿Ðæl{/U¡?Øcx(Á]?_x0008_é_x000D_¯Æ{¡?_x0012_ÙÛZ'=£¿8PLA?À_x0018_qÔù÷?üqK_x0014_ú?Ð1Î_x0002_?Þ¿_x0001_ÈÛºq·¿n)ÞPû§?ÈÖÑðú?&gt;ÐévÊ«¤¿®5_x001C_æg?"ZÃhp_x0010_¦¿ì_x0015_ó~ø§? _x001C_{2/À¿Ä~L2Û5?è_x0003_$é`¿t3Ñ&lt;)?ÐË°_x0004_?$©&amp;_x0002__x0004_RÌ?Ð¬©ÞL_x0019_?@%Ôö?Ü_x0012_wC_x001F_?|h(,ò¿_x0014_¯k¿W$M¨?¦1#' ?6=­Q_x0015_%§? £ õL$z?V_x001B_é½æ¢?§öWv'?WÈ_x0001_¶o¢´¿×_x0013_3º_x0015_¿Î	}Ãý· ?\°`_x001A_2¤?_x0010_k²ì[­?À_x001A_ñbo£?+W_x0017_Usâ³¿Î&lt;vÅ_x0018_¿l_x001C_3Ù¿H3_x001B_1_x001B_ü?_x001E_äQ¿ãã ?íû_x0003__x001E_¡?d¹ãt!?do~ù_x000F_?¶ë_x001A_¶vÆ ?Ðh«A~x¿P¸]_x001F_W_x0012_?¤BïSYÙ¥?²ÐtÐYA¿_x0002_ù¨uÅØP¿_x0001__x0004_`QÛèwí?ÐËuËÐlu¿@\´þë|?\¢A_x0002_ü¿?Tr_x0018_Mê³?`_x0010_0Å?8%îà¶]?:&lt;ED¨?ê,GÉ¥?P.ì.Â(u?ø;¦¥:%?0'Ï.â?¢-ø¢Ò¡?õ&lt;¤zòÉ²¿0Vk_x001E_õ¤¡?	't?@ßÕ6ºÓ?2=ûÙØ_§?âËÑNÎ?_x0018_ Ä_x0010_V?À_x001C_kEý? ´fÆ&amp;k¿@_x0012__x0003_.!ôr¿_x000C_:_x001D_ºF¿T8ñXH?_x001A_ý°©d_x0002_©¿ò¾_x000E_Ñ¸ ¿BÃ_x0015_2Íª¿_x0014_îVââ¿D£iJÈ ?8¹ü¥»ø¿àë5_x0002__x0003_þI¿_x0008_ßv"Rç?(m±·óÁ¢?`êªL¿g¿_x001E_ãüEÈ-£¿Ð_x0004_ZDG^x?p_x0011_ZâÇ?ìÿ_x0016_Uao?&gt;O[m0`£?&lt;Eá_x000C_GW¤?_x0018__x0011_!_x000C_ÿÔ¤?`oñ_x0014_£_x001C_n?à¾È³½)?ì3_x0017_îE§?¦H´Á~Å£¿\áK³?äj_x0010_¨£¿_x0002_05ã'¿_x0004_%Íz_x0013__x0001_?À_x0004_G+£i?_x001B_?f¢A?°öütËr?ây§w ?_x0010_ßÙGRôt?Öl¢hA{£?Ðk-Í _x0011_?*_x0004_u;Â ?_x0018_¿~,ÿ£?Äzõ3¾¹§?èûH,&gt;?Z1´WÿÀ§¿R6_x001F_XÐ¤?_x0001__x0004_¨2½µ&amp;¿Þh´Eô¬¿À*'të_x0003__?Ú4_x000B_þFK¢?&gt;~îòv8¢?°=ÏB_x0001_}¿h_x0012_¯¿R¤­,Z_x0015_£?|â_x0014_Iô ?^_x0012_bÓpÃ¢?8·}I33?ÚÇöwkH¢?@ï&amp;eÐæy?¢_x0005_,ytÚ¦¿_x0002_w¥2xÇ§?GÊøÔÝ?`z¢¿0d,sc_x000F_? L÷V.s?pë=XÌ?8_x001B_±Ôég£?Ìä_x0016_H9§¿Ðpð$_x000F_?pz|ûÔ?p3_x000F_Yó_x000F_?_x0001_\Ä	_x001A_#¿(¼ª_x0017_ê ?_x000C_ÃE_x0002_P%?ðùÌ³´×?ø6Å_x0003_ø?8¹Eà?¬Q¿_x0002__x0004_4? _x001E_Ù°u?ð©lWÖ0?`àÚ_x0003_W?~.c _x0004_ÿ¬¿ø¡u½wý¥?¼Cõñp_x0002_?J^_x001E_Ëé­«¿ôïom4?@¤âAD?_x0004_~_x001D_¯Å¡?tKPïµ?ÊR\__x0015_!£?g6ü$¡?T_x0001__x0003_4 ó¥?_x001C_°¸_x000F_B ?jø¦B	¡¿¨¶Ù¼?$Øh!_x0002_?_x0010_¦&amp;m¤s£?ªt_x0015_oá¡?4}ü!_x0007_¢?ìV_x001A_X?ìA¹Í@¢? _x001D_&lt;7r¤¨?_x001C_ùXÉ?|îh¥¿_x001E_l¡:,¨?#©?Ô_x000E_%Ñüÿ?äGýië?°1h¬a?_x0001__x0004_¨_x0004_b£?Øóeº_x0010_¿@î_x0002_7ª£?àlX_x0013__x000D_ë?$&lt;:_x0005_ùL?¬¤2bµô?ÐeôFR?*&lt;¡Q4©?Ø×hüb'§?`*B_x001F_j)?P:õ&lt;£?P\_x0013_aLÕq¿x¬¨¹_x001C_[?*=&lt;Ý°} ?¨#ÈP_x000F_0?_x0001_FÞ{F¿ö÷øºª¥?`@x)×N?x&amp;$4¢À?_x000C_(	_x0015_¥GÀ¿ê¾J8Sµ£¿:ã_x0011_åþ¢¡? ê«V{Z§?ä38øÀ®?âpv_x0013_w¤?L u%ö¿¨±]_x0003_&amp;_x001D_?î_x001F_òþÂ?_x001D_ÄpTãQ¿Ìàg_x000C__x001F_þ¿Í÷h4¬¤?"B(Q_x0001__x0003_J"£?àýÈÈ ?ð¨7ÀôÇw?2Û|a½?¤¿ðñ_x0005_ S?¸³*_x0006_g_x0002_?hò_x000F__x0016_g?Ðó úz?_x0001_cÜW;?vbÇÒò_x0008_£¿Nª_x0005_ØÙ8¤?_x0010_,óýT7¿xlÛ@a¤?Úe¦_x0008_p£¿³°_x0011_µà¿}í­§Î¶¿N±VmO ?ö·ðTÛ¤? åËÝÀ¦?`¡_x0012_ô?_x0001_]¿ò^?ðjû¿_x0015_Ø¿_x001C_&amp;Q_x001D__x000E_º?b_x0002_à_x0012_°¿.þ«6ª¿$_x0012_n(0l? R­$?_x0008__x0012_%_x001B_;Å?8ÕÓ8`¥¿jýSR?P_x001D_Ë_x0018_YÐ?¨ÉGcg?_x0002__x0003_+SÃî?_x0012_IB/¥¢?âgò¡¬A¨?x_x000F_;ky?jºm_x000F_©¿Ðåfu{?_x0018_f¨'0?_x0006_&gt;õÆc9£?¨m_x0006__x0012_¨¬¿¬ú_x0003_N£?ö-éF_x0006_¡?¾1ã_x0010_ ¤?{¦Þgz¢?0|ÚøJv?ÈeeuÁû¿Ð;íøm¿Ü_x0017_F®e_x0005_?@"úõ±?èë_x000E__x001B_±½?_x000C_ñXj_x0004__x0010_ ?°&lt;ï\SJp¿@Ýi_x001E_öZ¿àÐ_x0013_å?_x0002_E¬_x0012_hU¿Te&gt;?$è_x0001_¢?Ää¼á_x001C__x001D_¦?@¢ô~_	¿bé)N@¡¿XÎ~Ei:?t]_x001B_VÝ=§?N¤g_x0018__x0001__x0002_^{ ?à¡f¶Èf?ÌN_x0010__x000B__x001B_ú£?àÍ¢Ó"¿8êûMðc¿Ü7Ê_x0005_ÜJ£?_x0010_³^$¶4?\z·ý¿¬1O_x0016_å_x0015_¿xJ}Êµ?ÔäÿäÆP§?4_x0018_õ\_x0008_º?x KNH_x001E_?\z_x0008_1Wñ¿KHdÃ@?_x0001_"8º·?_x001A_û ?hÿo|ú?qG·²¾µ¿_x0001_2P­_x001A_§?_x0008__x001E_@ÚG2?_x001E_¿àå§G ?]½Áæj ?@r-8_x0015_?þ#0~©¡¿_x0008__x0016_èÈ_x0016_£?ÿ0P"D?ºlqw#µ§?,Hó[_x001C_?lÅ9_x0011_[;?ø8Æ1pé?_x0016_Ë	Tµ?_x0001__x0002_à&gt;_x0005_AÆ£?ÀØP£'ÓU?x_x001A__x000F_ C?¬_zaI?ìè_x001E_««¦?¯FÖûP?Hö'!3?XÁ£í_x001B_?D÷qÛ¯¿?Äï_x001E_kÇ?0ä"G]µ¡?Ð·_x0004_àS¿_x0001_ÈmU_x000E_¨?xô_x0015_/?°3_x0005_+Ó@¿ ðD!_x001C_u?_x0014_bB¿?Ðw	àt?ìÒ]_x001E_w_x000B_¨?lr&gt;õ­¿Ôî &lt;h?9!üËv¶¿²{eä¡?Pñ¬_x0004_y?NOÞ_x0013_=¤?l_x0013_x_x0018_?O__x001F__x000C_m¿´O'pXu¿¶ÚUg¡?_x001A_CôÛ×_x000D_©?ò%ô±b¥¿Þ	ú_x0001__x0004__x0012__x0012_ ?_x000C_	WHÂÊ?Â_x0003_E~hS¤¿ _x000B_UR_x0002_c?_x0008_ =¡ ¤?ìÈ÷Xèd¿Ê_x0010_z0 ?p§SÌ_x0013_?Ðìi;Ü?x2_x0004__x001A_¶?²ÉÀR(£¿|DÀª§ ?FpaÙ`?¨¿ØÀøàö'?Dñ_x0017_NÌ¥?¾÷^_x0018_Ã ?dÉÊV_x000D_y?Pú¬%e?_x0013_¶!m"§?ö¼-Î2L¡?årô¨£?_x0008_ Ï«?®	_x000D_;üw£?(_x0010_wÔb"?è;î_;_x001D_?@ü_x0007_©+b?ì~_x0002_*?TÚ 	ºÍ?CÓµÝê³¿Øsó×Éö?çÊ`ç¡¡?_x0018_*¥_x0010_íf¨?_x0002__x0004_0£=:_x0017_í?FÐ,{7M ?_x001C_"nà"è?úSìÕ.«£?ìÈ_x001A_ó"Ç¡?¬_x0003_«óµ¿¯ßþx© ?uêÑáz?ÍÜ±·î¢¿à³þt_x0010_}?"©§9Û½¢?fÀ§þXÅ¦¿_x0012_«ÊÖò?²_x0008_×_x0007_R¡?`¬·´è[?_x0010_ö¦Ï_x001D_g?ÁbZëó»¿Üx&gt;9ö:?à_x0012_õ_x0014_l?_x001E_/õxU?_x0008_Ò|N_x0005_è?¸N±_x0018_?Ü¡d\°¡?`l_x000E_&amp;¼hc?0aöôÀìw?¤¾K_x0006_?P_x001E_HÀ¥? ò³_x0001_b¿ìAÏ_x0002__x001A_è?_x0014_n_x0013_¿Ò«_x0012_É²Ô ¿àÃ¨é_x0001__x0003__x001A_ªz?üöX_x0008_ì¡?_x0001_°_x0013_G_x001C_|%?djï/±?0Ö1!Ðþ? ¤_x001A_¬_x0005_]?päÉ_x000D_?¬bå)²X?¬mÃÚºÉ¿P¶¡äF? ~¡¶b_x0001_¡?ª_x000B_ø_x000B_%¥?\'"^`?P{Whd¿ÜÇ_x0002_×_x0018_o¿xtA%Y7¿@_x0001_"@Ú`?ð8Ö_x0012_ã?k.ý~¡?4¨0_x0015__x001B_?\&lt;&amp;IÂE?_x0001_Àm­t]¿º©_x001F_ý¡?Ì[ú#4?ÀÙ®.9z{?_x0019_ü=Õþ_x0008_²¿æêßÎÚ ?_x0014__x0004_®_x001D_þá?JßNøn£¢¿H_x001C__x0011_dä?fQ×Ë?_x0002__x001A_ Ýþ'ª¿_x0001__x0002_ø_x0007_õ_x001E_â»?_x0014_L-É¿¶åIì_x000B_§?èûíøªg?_x0014_üõ_x0016_Y¤?Üã¯Ó!£?ô¥¾RPí?Z8Ù¶&lt;¢?0_x0001__x0001_*,E¥?½oý(Òu¶¿xÃd{h_x000F_¿²_x0019_Î6ø¢§?|SO?_x0008_ê¥?ôëGô.|¥?ZáÎ.²È¦¿ð²_x0013_3é¿8ûÉ¬ú¡?´WÑÆÔ&gt;?_x0014_)Î_x0015_¨c¿hìÓ_x0006_­L?=ôgZ¿_x0001_,ÔÔ&lt;M¿M7½´¢?¤Ûþ_x0011__x001E_È?M*Dw_x0014_¥?¶ý[õ_x000E_!¤?ð®¶´ÞÅz?Ô|ùx0Á? à&lt;_x0005_NÎ?xU y_x001A_¾¡?à_x000D_Í×J?HÌv_x0001__x0004_5¿|ÇÍ*MÃ? äØ	Ì?Ê9Dh¸Þ£?HÊÀ_x0016_9?Ð=ß-,?¸;_x000E_6Gb?ïÜ4Z_x0015_T?Ö AV¿&lt;þ|t{p¿Pv·#Ù¦¦?@ç_x0010_rü?_x0018_X¢õà?D³_x000C_?¤£D¥?ü×z-¹?àö _x0016_ä?Õõ_x000D_ü_x001F_ü³¿zÇöiî¡?Àî5_x0003_Sê¤?"_x0013_rN_x0004_(¢?¤ª%aèG?¬±_x0002_«Q¦?²2ØªÕ¥¿ÄÛÈk_x0018_?%WÀ9¥?$îqò?¤PKö0_x001F_£?ªm7ãò¤?ð_x000C_=&amp;c&amp;¤?â_x0003_÷_x0014_ ¡¿PÎ®\/&gt;?_x0003__x0004__x0003_!çKi-¿Ü@e_x0019_F?:A³_x0016_Å_x0014_¤¿üd'±9 ?LGd_x000C_²ß¿ÐQØÃÈí? ío8m¤¿.âÚ_x000B_ØZ©¿\GS¡¿¬ãÌÁ£?PL¹hr_x0006_?nÝßL·_x0008_¤?`'#[y`?ªOh_x0006__x000E_õ¡?æB,õÌ¼¨?|bfif?XOàód?zÛ­Ï¿î¡?HSoö?_x000E_÷ÓÃ£?_x000D_F?_x000B_Ã_x0008_«¤?´Î@ éØ?°ù#«:M?ýÓÌ¿{?@úHíÍ?_x0003_zÄ±zg¿àÞø\Ò?Ô¦ãä®?|¢_x0002_Úê?_x001C_Çúuüà?8_x0001__x001D_Á_x0003__x0005_øM¿ÀAa_x0006_xE¢?²=ÏÚ?ä)_x001E_Kþ¹?ëú/±&amp;?¸¸´*_x0006_¹¿x_x0016_Iö? é¬)_x001B_a§?.Y uº_x0003_¦?lë_x000B_±uR?ÆòsQ^£¿håôI@"?[©_x0019_¶ë_x0013_µ¿è5Éã_x0004_?Pº*ÁkP¥?öNm¤?|Q¾vc?Lìd_x0001_§¤?ÀÂÛ=©S¿´ÂÏü°_x0003_?è@ÐÐÎà?à9î4Z ?øHi_x0002_Ë ?`_x0012_DbÏÝ?dH&gt;v~	?,_x0014_ÖpÐ^¢?Øçå%_?Ð_x0008_em±à{?ìí7ZÖ£?XØ_x0007_v©¢?yå¥I:Ñ¸¿D6Ý"_x0012_?_x0001__x0002_ _x000E_a0ZÔ?j,z@_x0014_ £?_x0001_½É_x0016_E¿6UJ²A§¿(6 ZèG?¤KÛöh?Àü_x0006_$?@ÀòðÂV?ò_x0016_[Ã£?'J_x0010__x0008_¥¿¾O_x0015_½¦?lîUòc?RMÇ&amp;_x0002_Ð¡?8=dKaÞ¿üæÞð´?_x0018_nô8_x001E_a¦?_x0002_\XU?¡?è_x0005_¶Ý«?\-ê´§?Z#ä_x001C_x¢?$23\Eî¿`p$©_x0007_??_x0010_tª_x0018__x0012_«?Lá_x0006_JËì?x¿ì^ ?Ô_x000C_Lòï¦?Ð0Ð}$lq¿`ËF@Fq¿´T§Ür?_x0014_Ën_x0019_;º?nyÎ­ù¥?¦ðë|_x0006__x0007_3_x0019_£?ó&gt;¼Ñ`¿ÊhØ®¡?ÞÓBÙü©¿_x001A_íO_x0019_-¡?æÞZoe¡?:5è_x0002_z¡¿Ð=lö_x0012__x0017_y?Ê­®õÿS¦¿_x0008_ò|k¶_x0001_¢?¨_x0016_tòD%¤?ðKÚ`RA?_x0011_Om_x0003_¢·¿_x0018_ðà'Zß¿ 9xo_x0017_z?ß_x0018_ý_x0013_¢?_x0008_LFq\Q?_x0005_sâ4£?_x0018_ºÉöï£?Ð}H_x0013_6ø?_x0004_A¢F¿^-P¤^£?8_x001A_ßÁ9¦?lõ5ûáÞ?xÜÊíhC?tHÇÚ%§?0]ô{¢?_x0006_Aì_x0011_BFN¿lÇòÆ_x0014_?&gt;_x001A_MDX2¨¿ÔßI6ta?U9_x001D_jp ?_x0001__x0006_¡fc[_x0015_?Ð_x000F_S_x001A_?\PÒc?[»Íß¿¼Á_x0019__x0011_Ô¿"ªXð_x000D_ ? ¹÷{¨_x001B_f¿&gt;å_x0013_ú¡?àL&amp;U_x001C_+?ñV¶õ·¢?Ð$Be©§¿ì©ÜS»ñ¢?øt@R7Z¥?ÐBudzq?x0ÂÖL¿?6=ÃOà?¸@4Þ?Æ_x0010_/&gt;æ¡?(_x000D_O¹££?rÄ\u_x0019_¥?_x0010_&lt;}ßÈM?|òÓrÎ¿K3ß_x0005_?F=4_x001E_§?_x0004_ä·_x0003_â@?H_x001D_ul®Ø¿¾ó_x0002_¶¯_x0006_¡?_x000C_?ºãî©?ØÃuc_x0002_´?ÖR)¼4(¨¿¸VB_x0015_?_x001C_Ê_x0006__x0001__x0004_(N?X_x001E__x001F_Õ/7?Äûû)Å?ºÅÞ/§¸¥?X½#D¢É¿¸_x0008_¨XË?`áp_x001E_^ºb?ü!¼_x0012_à?_x0002_å× ®¿à'À_x0007_£?`lÛ?Zö6x2ù¤?xóGÙJ(£?p·÷c_x0013_±r¿²íj+þ_x001E_¨?¨±YÈ¸U¢?Ìsr_x0008_Ï?ø!ä6×&gt;? GiéÌ?ü_x0003_¾n¿à	µór?NíÞ_x0010_p¨¿Øô»ÖâÇ? ¢bÁÜkn¿\	¿!1¿È? x_x000F_Ñ?(ËÕl£?è~$üÕÏ? @èå_x000B_ ?\	_ m[?,WÉvt?@&lt;5×Ðq?</t>
  </si>
  <si>
    <t>e8b81db0a18b38f5d8129dff7e6bb579_x0001__x0002_ùµ¿ìÄM_x0016__x001B_í?l_x0014_¶g?À¦_x0010_~66e?x=W83Ú?_x0010_é¤N¸P?_x0001_@zyiú?ó}®ùÄ°¿PÈÂ=_x000F_w?ù0â¿@©_x0004_]ÝY¿»_x001E__x0006_Ô¿Äh!ÒXò?¨^è7_x0019_?H_x0001_ iþ¥?l=Ý_x000C_Q¤?_x001C_IIñi¦?ÄÔÞ_x0018_2£?,vßET)?dÜ!®b?&amp;_x0019_!_x0008_v4¥?¨Ô_x0008__x0004_ü?_x0004_®íÊ_x0008_î?¤¡XaÙp¿zÓöq¨¡¿¯½:)4 ?«Es/}?0âÓÚ_x0003_&amp;¡?ÆV[¿"Þ£?Lxêèÿñ¤?Tà_x0008_[èC?_x0010_pÔ&gt;_x0005__x0007_mt¿ÀC_x0006_ôÿu¿°_x0015_Ü­¤?p4x R?´Â3Zd¿xY½_x0002_¾_x0004_?pZª_x0001_¶$?_x001C_*f·8£?p_x0002_/ñz?R×õKPs?âé _x0013_V¨?¼èS?X7Ù¿Ð_x0004_A_x0006__x0012_ |?_x001C_â DÏ?(¼±B? ¡ù_x001A__x0018__x0014_w¿_x0005__x0014_T_x000C_µÑ¿ 	Asý9~?¸3°Y?hÍt_ÜÜ?ì6WËs?NýÀ%ç§?$6~²î?4¾´¤÷!?øéï¢g? W3?ëB?ÌÖ°_x0005_AÓ¿pGÚí?,&amp;OÅ_x0003_?`&gt;t×p¿´6FF_x0005_?_x0005__x0006_È§_x000D_IA¼?úäz_x0004_üê¡?d÷CÊÌ[?4èv½8¦? ;_x000E_yîq?6|Ö*Ã1¥?YûûrY²¿l._x001A__x0017_Cÿ?hË@WØ ?äSQËdc¿À_x0002_®U_x0011_Â?_x0014_û_x0001_Þ_x0012_Ø?¦-_x001E_Ûa¢?2_x0005_n_x001F_§?`ÔoWõy?ìÊhY}?@_x0001_«W°|¿Ð4EøGÖ?_x000E_¿_x000B_c+i¢?Ø§4_x0007_Õ¿:x_x001B_-8¥?¦_x0003_9_x0011__x000B__x000E_¤¿h¢zëâg?¢zU_x0008_øª¿,ÒÜ!ÓÝ?:U¼4¢£?Ï)O_x000F_ë³°¿ÎÌ_x000C_-Þ¨¿_x0005_6æ_x0014_uãE?Ô_x001E_ä\·9?@b3g?_x001D__x0001__x0001__x0002_«[¢?Üµõ9ÃÐ?0¥æ¤v¿Ê¾Ìsu¥?ðµL%*x?ð¿*__x001F_t¿¦¦¾æ^Ð§?.ËÝ_x001D_?ã¢?,ï_x001A_0=£?0{x½_x0016_%£?Pó¤WÌµ?à9_x0007_«Áÿh¿¾Zbnº¦¡?)_x001B__x001C_ ±ô¹¿\^èïo?ðê®c¤?$sö¾? å©Z@¹?Ì_x001A_n_x0004_±ø?_x000C_´_x0018_h?lÕ¼è¸¼?&gt;A4ö]ÿ ?_x0001_ÞK¾§®[?ø|2}J?_x001E__x0003__x001C_.&lt;¥¿ÐQ§ú_x001C_¥? oNn{?M: óJ³¿_x0010_§5[v?|	æ\5 ?ðþzÞß¿ §_x0016_ô»ø?_x0001__x0002_òV_x0005__x0014_nÝ£?¶[à©¿ð"Dgq ?è|Ø_x0002__x001F_é?LÓA_x0017_Æ?7³_x001B_-Ó?ÔzJ¸·_x001B_?_x0008_t}¿_x0010_?D×z:_x0017_?è&gt;ÓÔ_x0008_Ü?Â/m39æ¤?4Lcb_x0007_û?±±TÞ?Ì_x000C__x000D_Ä_x0019_#?ä5_x0018__x0016_½¤?dõAQy?L¼¼NDm?_x0001_ó­ß¸¿@¿*È&amp;àA­¿ûÎ}¤?8ãGP?¬îj¼Ã¡?4_x000F_O1_x0018_?_x0004_,c|Â_x0002_?8t,Qß?4&lt;/È}_x0018_?¼4ÛÑq?àÚQÑÛU?¼·ÅÉU¿? Â_x0010_°_x0017_?ð_x0017_»±Zæ?_x0001_y"_x0001__x0004_Fâ3?À:³_x0017_tj?Ø_x0002__x0019__x001A_*Ñ?_x001C_ãÀ³Ý¿&amp;ºÁ_x0019_K¥?ô_x000B_MwÚ?pÙU¥n`v¿xe_x001F_&amp;o¿À²x_x001E_v~¿Ún?Å8d¢?D;o±öz?|p¾Ík¨?ÐÕÉ¾&gt;?^?Vù?Ögûø¢&lt;¤?èi£¥µq?Ì ±íPÓ?³ç4P_x0008_±º¿(TA.ë?yn£Ë,±¿è_x001C__x0013_ÖrL?r_x000B__x0018_ñ_x000E_¡¿_x0018_&gt;Õ¢¶§?_x000C_ã[9_x0012_Q?_x0018_$_x0018__x0019_?_x0014_ÕQ_x0001__x0007_?8æÐò_x000E_Õ£?h_x0018_oËM_x0002_¥?ê¼&lt;F_x0002_" ?põ_x0005_¿^¸?X_x000C_Á}¡¤¿Ü_x0003_#_x0010__x0017_?_x0007__x0008_&gt;j@ý£?È³=%??@©_x000C_sn[¿üMÈ_x001B__x000E_ø?/vä/J9´¿¸ÝÉ_x0011_¿$qw_x0014_jÊ£?H_x001A_­2á_x0013_?§_x0006_!A?ìJÓï¿_x0006_2_x0003_9_x0017_ÿ ?X°s{nq?_x0013_á3_x0004_À_x0005_°¿ä=ÿØoà¥? "Ú!_x0016_Ú~?_x001A_8_x000E__x0006__x0002_]¢?dsdh£?3}I_x0018_È?þåÑ_x0015_RÚ¥?â_x0010_³q!Ñ£?ìZ_x001F_-I_x0015_?²_x001A_Bµ&gt;ÿ¥?py¯a+?_x000C_ZP4¾?(cÅl¶?Ðÿ/_x000E_¥z?ôa-üü?ö@É¢¿\+_x001B_?ør_^¢?ø_x0017_Vy_x0018__x0001_?_x0016__x001E__x0002__x0003_ÿè?°U_x0004_Ô_x0007_?à&amp;­¶Çm¿Nì£õJ£?d9ñ_x001A_@~?\UÚ_x001C__x0003_á ?_x0010_Ê$	S½?ì'YÝ)?p!­_x001F_Þw?Ô;:±æ?Tì0$Ö?=Ç_x0001_Á?_x0002_5É_x001E_]_x0016_?Vò-äþ©¿¤@ÎVÂ?¶/Á«¡?ðúÐPD't?ÈÆM±÷? ôqý_x0011_W¿*Õç%zx¢?_x0002_ÞdOm?à#_x001D__x000B_Í_x001B_?PiO_x000E_d¦?À=ÒN!¾}?Ñýc¹¤?&lt;â ?üøO_x0002_?ª85_x001D_S£? :,3«?°_x0004_#Ã¼?_x0016_ ÚÇ·h£¿¯_x000F__x000B__x0002_-§?_x0001__x0002_4âä|ÀØ¢?æJÌA'X¥?_x0002_öÓ	*¤?2ùéKp¥§?È­ã¹¼U ?0× ñv¦?°ñ¶xÚ¿Ûÿ/¿¾b\¬M ?_x0018_¿_x0017_ÁÍ?l}ßÐ×_x001C_?èb(?z@o»_x0004_O¢?À_x0013_Ù=ÛQ?äü§?_x0008_(ÕUúï?´ÔÁ)ÎÕ?PFÇWs:¤?Üñ6©_x000E_q¿_x0014_e»EÐ_x0018_¿®ÂçlaÀ¤?@éðz®¶T?ÌwI#é§?4+ 	Ò_x0005_£?ðN_x0016_z/¦?Rë_x0013_5ÿ£? »Ãì7s¿_x0010_åþ,Ûy?ü`_x0018_½_x001F_.?	á_x001E_*ª?à!ád_x000D_§?À«	_x0001__x0002_ÖF¢? ¼z¶y¿ì_x0002_8Ø=t¢?ÓÇE ?°Ö+t«§?çj_x0011_­f.³¿@øjvJ?8Ô¯ÊÆû?#K½Ë¦^¿_x0001_µ_x000E_=_x0007_W?Àö5.Âr¿T~_x001D_þù?ìØtÙ_x0014_Ä?l·_x001A__x0007_ñ®?ä_x000C_h	¼?w_x000D_©_x0002__x001A_¨?h{âyîð?\1_x0016_µ©¥?~(Ì³¤?¼e=*v¬ ?ÀgD×Nâj?=_x000F_Y§?8ÂÍæz®§?zê×ç~¦¿PbAYÌ?ª½'"HJ¬¿¤_x0003_A&gt;u¿t_x000D_r\Ä¤? `§ýT?Ì#_x000B_ =T?@+öáäðX? #'&gt;µ£?_x0001__x0002_ìÉs}_x0011_?À\\c?,ûÿ_x000D_â?|ðô¼#\¿,Nw«ºb?Xyã²Ú0?à_x0006_¶ê`¿0Ëg_x001D_Ïø?ÖKHl_x0017_?ºøßV[§?0I¤þ&gt;_x0014_?üOÂI£?hÓ	2z?à_x0011__x0016_à¿8ÌU©e7¤?_x001C_Å´j]á?Ø&lt;O_x0016_W_x0005_?DÖçl?Ð}_x0011_+Áã?Ð.~#:4{¿IôÙ#¼³¿X°@)Å? Ò&amp; oóe¿0RºÌØ3?ä,¤n_x001E_¤?Ùé^zf?¨_x001C__x001A_ÖÜp£?Ox_x000D_½q¿°ëÁ÷¡?h/zfýð¿èp±_x0017_õ? øt_x0007__x0001__x0003_kc¿ðû	í{¿$Ä&lt;ÎTf?ø¿Ê3qü¥?vÑúk¡?h|}6? X+_x000F_~ ?¸´Î_x0003_ö?,ÝSXÄ?Ê_x000F_älm¿£¿ìCû_x0003__x0007_?_x0010_q9÷?hn_x0018_èº?¸kA_x000F__x0011__x0007_?_x0001_ÞØë_x0018_ñ¦?ì¶_x0017_Rå¤?(_x0016_:»×j¿@b_x0007_ì£?x_x001B_úÕw?¸_x0006_¦4=Ì?Hj r!÷?ÇßÝ¦¬k¿èîZ#¨?ð1Ðj ²?ðY_x0014__x0002_õ?_x0012_V£`Ó ? Áh\¿_x001C__x0014_8Vç¡?0è0d¡­?ú_x000F_eMÚ£?_x0008_h~Ø*_x0010_©?_x0001_,öX ?_x0001__x0002_cÊFï#?°;ÖÓ_x0017_?PKÉø¡_x0019_?lLöÎZ¿èµ#ñÏ?ÒèÌ'¨?_x0001__x0001_fåßs?_x0004_*+¥_x001D_£?0_x0002_×N8?8/_x001E_|ë.¿ôÌõ­#U?ôë_x0016_ça·¿f2_x0017_f/_x0011_ ?_x0001_²¸«s_x0005_?D3_x0007_Çö¥?àåÊõ ?¼r²u¤¢?PÐòÊÀDr¿ÀâÑËo?.Û ¨õ ?8wýAG?öC¾¤¹¦?HÆ@_x001B_è_x0018_¤?&amp;_x0001_¥_x0011_\¢?ì&gt;1õs?@8_x000C_âÿe?à/Â¢Söz?p ë%õ?H¿Cæ_x0002_?_x001A_E£~v£?´ìE*¿_x0012_iTk_x0005__x0006_z( ?Ðç^&lt;)_x0001_q?_x0008_F&gt;Ã?_x0010_fÌAo¡?&lt;ÞU_x0016__x0003_?_x001E__x0001_0_x000B_¤?ø_x0002_éCÙ?è43_x0006_lk?TðØÛ&lt;?ì³2Ò¿¢?Üý¸Ò_x0001_G¤? i_x0005_*_x0010_g?²à_x0013_©»¢?TP)_x0015_"¦?_x0005_¾_x001D_9¥sO¿ ©S_x0017_?øn`°¹ë?fzÊùÖ0¤?_x001E__x0004_ÐJL1©¿cH¨ºN»¿(ãG6;^?Ø6h¡&lt;¥?fçjºÁô¦?´{Âf}?0`ãiÒä?3êÿÅÊ¨?à"Nn¿¶¸$¦6Ô¡?ðoj?Àí[õÉq?$8_x001F_¼F¿Hî8°8¡?_x0001__x0002_Pâ&gt;_x0008_eÞz?pÝ,£Þ¿_x0001_´ù¨1?P¸ò;M_x0019_?_x0001_¸fó(=_x0018_?¨Ç¼±Ï?X½Bÿ&amp;?¬KGÏ?À©XÍ¿þu¿_x0018_fØ?`BÖúi¥?þiué9£?¸¯_x0018_qnR??_x000B_×l[¡?°A#%Ô_x0016_¿.Ö\$4¦?Df st´¨?_x0010_øö_x001D_î_x0019_?_x0001_Ôýb#qr?°à¯R_z?&gt;ö_x0008_m%]¦?ø¡`£"p?|YyÊª¢?ø_x001D_ù¯_x0011_?TCÁ¹_x000F__x0008_?_x0018_:%ÃÈ?è$2:I³?X8_x000B_I19¡?t¨d^dê¿x_x000E_íÎ!O?l%MØ¨:¦?ðo»_x0001__x0002_8¯¿Þs^?¡¤?,âÆ]óÜ?þúÕHÚÒ§?&lt;)#=íW ?0j_x000E_É¡?t)¤_x0010_?Í_x000B_rp?dzwÕ_x000C_ä¿Â±Q­¯]¡?BqX\3¢¿öt%¿_x0013_ ?XÝl &gt;?ün¯C\?$¶_x0002_ÚïK¿/T*p?¬ïÙ¼O?ðRa_x001C__x0012_?_x0004_W_x000B_ò¢p?_x0010_¶_x0004_GTVq?¥G_x001B_éþ?(H¶8ñj§?Ú0_x001F_	n£?_x0001_Z¤&amp;I¿¾åí7o?`_x0004_l`JÃ}¿Ò§	ï_x001F_¤?(ô!µcñ¿t"è¦]?T_x0001_B_x0008_ _x0010_£?_x0017_gLs?Ìb=é?_x0006__x0007_ôÖº³_x000B_?¨Bª_x001A__x001B_? 061ÿ?&lt;U«³ÿ¬?lC.!Ô½?Ì£&amp;Á½¥?ð´Zgµ´w¿þ»_x000F_/à ?:62¦G_x001D_­¿²^øýW¥?xâ,?@KxV_x0007__x0005_{¿à¶pXµÙb¿O*cª¨?B_x0002_ÒTüÈ¤?_x0006_ôpB¡Ý4¿lý´ûÑ?í2oDl¢¶¿_x0005_ÿü_x001D_%µ¿`Øñïu_x000B_{¿´úë _x0004_h¿lÈ:_x000C_©þ¦?_x0006_gÖ¹ÙÑ`¿_x0006_à«;_x0001__x0002_0¿Ô_x0015_þ+é?R_x0003_Ìäc ?ÔÌùâpp?_x001C_/9Í¿(_x000C_8_x001E__x0018_~?Ü_x0004_)Ò_x0007_¿þÈ_x001D_d_x0017_k?z5¦»_x0003__x0008_/¡?Ü¦_x000F_hD?TÍÞÂÑÛ?_x000E_Nbà8¨¢?_x0010_._x0007__x0012_?µé_x0007_¹?lB~_x0018_æI¿ü¥ýNvÐ?"!'*ë¨¿¼C&lt;¼­_x0017_?_x0004_þêUs_x0014_¿¦ôWT_x001A_½¿4_x0005_k_x0006_5Ð?¼2Y_x001F_è_x000D_?ÈfSá2·?@Ô°_x0013_l\~?0×½ª_x0011_?ÐZ³_Ð?P)õ±÷_x0016_?$_x0012__x0003_@¦_x001A_¤?_x0018_%\ÎÕ?(ÚÂ£­+¿_x0010_¿aõ|Dr?_x0003_1WÖy_x0006_?4ðPo_x000D_Ô?f¦Ib_x0003_¨?o_x0001_Iý?Ì0_x0005__x0008_4¿²B¢ê	5£?Ä_x001E__	e¿â_x001F_¨®æ¦?8_x0002__x0019_¯±¿_x0001__x0005_Ðö_x0010__x0011__x001B__p?&amp;áÖ¤­è¢? ÖWÊ°?¸_x0010_Æó?0á_x0001_É{4y?ø(0;o¬?Øg[6ÝE£?Îü|&lt;&amp;ä£¿Ds!¤¿@ä"ùö]?®C)¸W¥?'­&amp;}L¥?Ð{ç@Ù?}]cM_x0003_?ÒDþ'_x000D__x0013_¦¿_x0012_¦~¥_x0013_Ø£?XZjJ{¦?¸ÔÏVâ¡?q¡!?¤Fl_x0002_ð¤?_x001A_öDç_x0004_O?Ø¶Lä?_x0001_"hm~,?tAgW^)¿8÷í_x001A_/?ä«µ&lt;Ê?°,Û_x0008_ìÒy¿ .,ìL?L_x0017__x001C_æ@x?_x0012_9«Kë(¢?_x0013_¬"Åö?t¼_x0011__x0003__x0004_´¯?Äi7-1¿´µ_x0010_õÜ¨?ô_x0013_çS?¢íÀÚs¿&amp;&lt;ôç.?ì¨xJÁ³¿À2:ÐÕ?`_x000E_ ¢Ì?_x001E_d&lt;z¡? â±S_x000E_Z?è8}à?_x0016_$²óµ ?(ætáÉ¯?¶aÖr?|cªuça¦?_x0001_¦"õ¢?@Á;ß¼y?_x0003_ _x0013_Ï«Â!¿ª¡¯ÎqÁ¦?(£¡¸¹_x0006_¿Þ_x0003_¾,¤?ÚW¸«e¦?,ïÌ¼Ò?ÀÇÏ´Ï?È³_x0002_s¤?xûÙfl¿_x0018_?@Nä?Å¼ þp·¿ëú3ì;? ÝZSTý?_x0014_¢_x0002_±KÛ?_x0003__x0005_(Ù.e_x0019_G?8OIiñ?._x0014_»_x0002_1E ¿_x0001_tn~²?ØÒ_x0015_ _x0019_ï?@°hyØSX?|ÀÍì}¥?P_x0013_É,w_x0016_?n_x000F_­Î_x0004_?ð_x0001_M¦©¿@Îcºý_x0018_~¿þ'õ_x0019_uF£?$_x0002__x0008_¾)?èò(Æ¬_x0003_£?ä¹n_x0018_®¥?./_x0001_ÅË°¬¿X=ðAã_x0018_¿&amp;dJ&amp;Î¢?ØTHÜ|I?ki-Òä?Xq"Úº§¿_x0004_OH3Ns? ¦åä2§?àÃ!*â?è_x001F_Âê¡è?ÑPä±À¡?ü¯_x0013_Ç3¡?_x0003_£×Áá0¢?H_x001D_o×Ï¢?À°oúØÉ?ØÞ¨N½¿@ön)_x0001__x0002_ÓÛs?0ÒÁ¡_x0019_+¿È_x0007_`_x000F_~þ?_x0001_Y_x0015_M_x0015_B?£Q`]¤?_x0018_·üe¡?r_x0008_ _x000F_¼Õ ?L2/o[?_x0014_Ñ?»_x000B_?¨zós?øïó_x0007_D?p/Mh_x0016_ü?_x0004_$@pA§?@~º_x001C_z_x001E_X¿_x001C_¾!Û¾¨¿à&amp;R_x001F_Äe¿ZÄ_x0001_n_x000E_¾§?T:ý&amp;»?l_x001F_@ÑÏ×?P:_x000C_ð±±?ø½µ_x0001_DB¿hÂ_x0011_¨.?Ú£½ó§?âE#e¢¿_x0004_HÓB}?RdáZ¼ ?_x0001_ß= Ù0?(výPßX¿_x0001_£à¿å&gt;?_x0008_ç_x0017_éÙ&lt;?à`+p©¿¸L×ã¢¿_x0002__x0003_ìJöÖ¿?°¦o_x0006_?ÙUogN?_x001C_ÒÌu]¡?þ_x0011_C_x0012_Ï³¢?"Fíùd¢¿b_x0012_ÿKöÍ¡?Ü­(_x000C_?~µX&lt;£?`_x000F_&lt;iÜc¿&lt;·_x0006_Ù§?"ÉÛne ?x*%?H³_x000F_¯ó?_x0010_Ï¥_x0013_Ó'?_x000C_VÝÌiÏ ?_x0002_îº-_x001D_-?0_x0005_UÃÓã?_x0004__x0011_}{àÂ?ìz[&gt;Íà¥?ÐÉ6ÿs?Ì/_TaF¥?6£"c¾¨?qkl7T^±¿¸UêH£?{ë¾3a ?_x0002_%y§_x0001_6¿xC°_x0014_æ®?_x001C_Ý|cØ?_x0010_RÅ;!ò?üõ¥|¯£?_x0014_y¿_x0002__x0003_,?à¬Ta_x001B_î?_x001C_fÌJ¿_x0014_º_x001D_5_x0011_?ØÐïUk?¤­Ô:_x0008_Ü¢?ðþû_x000B__x0019_q?üQ_x0001_Ýë?_x001C_C÷¸{¤?ï°¿ð?rb)¨¡z¦¿d¿ïo¶?ÔzK¶?¨&gt;Eë;Ó?òÜÍòªì¢?(-(Bt$?_x000C_ZS#®ð¿´H°¿¿°22ì_x000B_`?¬Ð«ôÉ¿È\ç__x0005_?"IÄüÊË¡?°¼¾ð­j?_x0014_Âm]ÃÁ?¼ 1_x0003_w_x000D_¿Ð-d'¡?¹±?q¤?ü Ó@_x0007_æ ?bAb¬+¦¿4äðA¥?à¾P_x000E_Çg¿@w7°¤?_x0002__x0004__x0014_¯É¾_x000C_?´BAAú\¥?0_x000F_S¼?¨Ñ8øg¿Ð:7Ã#?*wN	]£?ô_x0018_ÉÎ¤?nKnëR£¿_x000C_ÔvÇÏÊ¡?¬BZb?Ô+`ôfû?&lt;=ÌX¸¡?ê	0__x001F_¢?¨§Í³·?_x0002_=Ê1i?¸Qö"@?´=y^g?_x001C_è¯tk?À¼ß_x001B_6¿\YÛ_x0013_T?`Ö_x0003_$òc¿$1&lt;Ð«ø ?P_x0019_â÷_x0007_?¸mÈ]k?XÄÒÅ	÷?pz¯c ¿_x0010_8N4ç?¸§°K?Æ_x0012__x001A__x0006__x0014_n¦?X®¥Á¨ý¤?àë#­Æãg¿¢_x0001_ç_x0004__x0005_[®­¿Ô~K·_x0006_?Ô!ÑÐ_x0017_Ð ?P&gt;y_x0007_Öu¿Ü¶_x0008_«)?rþåÂ·¨ª¿Ð¸p/`2?TPpK_x001D_&gt;?_x0005_@ÕçÖë¤?Ìh_x000B_Ô½¿¤R@r?_x0010_Ò_x001E_yáP?._x0008_qXi¹¥¿(_D@1!?t-_x0019__x0019_ñ	?o_x0004_~?l#_x0003_"ÃÒ¢?À(%iÛQw?_x0001_Pq}½ÿ°¿üü_x001D_¹_x0018_m¡?0_x0014_Ëu~?ÈÏê_x0010_¯?_x0001_wÀ@^?°¿D\µò_x0006_Á ?ÑO,Ù´±¿XëñæF?ÀE_x0005_¿÷º¿¾_x0001__x000F_Ó¤?_x000F__x0002__x001F_í_x000F_¦?¾f_x0001_f_x0014_ö®¿_x0016_yÍA;l¥?À_x0002_N_x0001_£¿_x0001__x0002_Ì_x0002_ìvfi ?Î®ËhO¤?¤_x001F__x0017_Q§?ð_x001A_W¶Û'?x;*_x0005_¥?N|&lt;ÇÈ£¿¤ã·¬¢?ðd³ß?ý¿¾%¶ztÂ¦?ÊÑdºñr¦¿2X^@¿?_x0010_#(ÐGC?_x0016_zpó_x0006__x000C_¥¿PáÂ_x0019_¬Ô?¸Eü­äÀ?hì}þ¿LC:lÍæ¿@_x0015__x001A_	?ôì&amp;Ó? ¬SÍº¿:öå&amp;£¿pJé«Ð¿ôæ@«4£¿êæ*nO¨¿_x0018_|&lt;nÍ*?0ä_x0003_%É?_x0004_!MÝò?è´"mp?jÎ_x0006_ë_x0013_ë¦?@NFª¼i? ìÎ*&amp;?D7mÈ_x0001__x0004_¶C?Ú;ý(¥b¢?«Ù*âÊ_x0014_´¿¼_x0007_9Íø?h¸Ì?-ÏÇÌ?Ü9&gt;9v^¿**hæì?¢?°f$u&amp;»¡?cé\	ß£?&lt;·T¶ºÇ£?Þò¢­ø¥?Úìª¡¥¾¢?8Ìdp_x0018_¿àC]^î£?x_x0017__x0017_G?7µ_x0003_Ñ¿Øý_x0011_ÅRá?Ô6Âuµ\?à·`_x0016__x0007_¡?_x000C_ðS*_x0010_?_x0012_µ%ÚMD¢?´¼_x0010_fbS¡?rö|1?p _x0012_Î³ª{?Æ½ï_x0011_t§?ú_x0006__x0002_Lµ¡?Xh¯p_?ÐQ¾³?àú]j58?È4×N£v?FS`¢#¥?_x0005__x0006__x0012_A{Eä¿DÞ¢ì/ ?0]3¦y¿*¿sa2ò¦?_x0004__x000D_Eíò×?ý¼Ø_x0011_¿¸_x000C_1_x0013_e?TÙnx_x0007_¿ ¨_x0013_ÜÒI? w"UÜ]?:sýy¿XÝ5ó?_x0005_f.JFËe?`ö_x001B_yØ?0þ_%; ?2ú@Ê_x0003_E§?_x001C_pÒêU¿øg¶÷_x001A_?À_x0001_ô\.Jl?¼ûÈz¿ÌÉ_x0018__x0002_?Þ%ñÒÞn¡?_x0002__x0019_u_x0001_NR¤?líKÕç{?Ð_x000B_Ãø_x0001_¥?à!?Éh?ü[5ý_x0013_?bP.9¿üáFí¤¤?&amp;g4_x0001__x000B_£?¾öæÍ ?0!~_x0013__x0003__x0006_Õ ?Dºìgé?x_x001A_s%%?H`¾óº&lt;?ßg_x0002_Ëd?_x0003__x001F_R¤_x0019_VG?_x0014_ë~å¥_x0016_¤?Ê_x0006_ß¬M¤?¾n_x0005_9ª¢?_x0004_aÉÿÎ_x000D_?|6µ'1¤?h_x0007_	4þ¬?hêÿÈB:?${§½/å?°À#Âå?_x0014_ã¿Ã4¿_x0003__x0001_×x2?ôMp_x0004_i3¿8	_x0007_ñT?øbu­¥?äuÓ»T2?_x0014_rü^ö5¤?_x0003_ã±;FF?@»Ã/â_x0016_ ?à`\Ï_Qn¿@»_x0005_¿al ?Ä©!_x0016__x0018_¡?_x001C_JnÐÖ?_x0012_¸r¸®Ç¦?è'«ñ½£?¤jTû£?_x000C_¸&amp;ìQ&gt;£?_x0002__x0003_(@_x0016_q_©?¨µ(íÿ¢?@übá;N`?82âô¿`­ÝË©?|yË¾*§?_x001E_80_x0001_v§? î_x0018_:epm?À-×97Ep?XÞ_x0014_¦?_x0018_Iù%J!? ;JXè?_x0002_è$Èï+¿`óìo»\w? _x001B_óI&gt;e¿ú?_x0018_óæk¦?xý$}_x001E_¡?\¾HÍ_x000C_Æ¿@ImÔ_x0019_Ä?Ðvrÿ}ýq? ?HÐj?&gt;_x0004_B1½¡?Q&gt;¼´¿`åü}8j¿C*._x001F_? Ï4&lt;0?Âõì|:£?_x0010_¬ËiKÀ?¾r_x0013_Äó*£?ÔÑ?ôû_x0011__x0005_Û!§?\_x001D_F_x0005__x0001__x0002_\?Ï_x0018_\_x0017_y¤?Êßù0f«¿µÑ¨ªL?,ñ2_x0006_)¬?Ðà×£~u¿ò~s2ù ?li_x000F_ s¿À_x0012_tnáó?(ðÈ&gt;Q¡?`¡Ê[I_x000D_c¿`w^%#|?8aµ¼E?Ô_x001D_#ÒIÑ?¬3Ü)Ìï?ðóï ?f±8à¡?æ]Þ×!©¿¨Ïi¬¨U¥?°_x001E_B(_x0007_?_x0001_`@%sL? Bµ¥Úºl¿,Ú¼¿9Û¿`cu_x0015_æÆ?úÕÿ¾ÊÐ¨?0_x0013__x001A_Ás¢?z¹~&gt;Ðy?¤¼ðc ?ôTõNv.¿þ$üÏv£¿_x001C_«n(Å¹¦?ÈG]N\¿_x0001__x0004_D¡_x000E_mè_x0008_?@Ï×_x0007_Ñ¥?p_x0008__x0012_p½Ü?Ns_x0008_7 ¿ø0U.j_x001F_? ±«Ë:?f­Ô³À£?(­·ÇEC?0 f_x000E_±¬?hBîëj?ÐÔ\n_x001D_¨?(_x0019_ÔQ _x000C_¡?0ììU²Ç¡?7ÔÖ_x0011_-¢? _x000D__x0003__x001E_ÿ?Îì_x0003_iP¥©¿HâÍ»Gê? [äó_x001F_Ån?°r!f_x0002_¿ÜN¨Ï©­¿¦øñ¶y¢?.ÿ_x0005_å5&amp;¡¿,µÅÜ¡?&lt;%L1Ì?pÞc_x0008_âK¦?_x000C_Ñø ?Ìn_x001E_&lt;ïé?_x000C_Ðmq_x001B_¢?b_x0011_íp?^åÅáP ?à'B©Æ¿_x0010_ÊZÍ_x0001__x0005__x0008_}?%(B­p´¿_x0010_Êò§¢,?Ü_x0007_a¡?@_x001B_:+æs¿_x0008_Iðmý?pt-®.0?@êúÚ§H§?_x001E_¥.Ô¨¿¡?è÷_x001B_C"]¿_x0008_M_x0018_ÐÞ?&amp;ã_x0004_x_¥¿_x0001_rRv+_x001B_&gt;?P^ûø£k?J}ßÁð¼§¿_x001E_Aô??_x0001_È'_x0016_fß_x0006_¿P[à¨I?_x0008__x0016_ð_x001D_ô1¡?,EËÈÁ:¤?8_x0003_Ô?3Hà¢?_x000C_¶£u'¿ù'"_x001E_^{¿Ñ{gd²¿¶?Í&gt;¤?òÈ=_x001B_ Ø¥?V²_x001D_Å_x0011_Ð¦?PüÈV_x0007_Â?ämµ-f;£?¸_x0002_­_x0014_þì?NvÂ|l¡?_x0001__x0008_p9û?_x001E_Â)ó.÷¢?RP;äÿ¤?_x0004_uÐ¿w?&lt;_x0003__x0016_(Ó?ØÎDÇ_x0017_?Øò$%÷+?¨¡^R¿¾Áë:ö¢?D0â_x0013__x0005_=?^}¦PÒ¯¿$_x0015_´¤ôÞ?_x0014_Rb¡?l!ÿ_x0007_?xÜ_x001B_Í_Û?P`8¹Ò ?¬¢_x000E__x000D_9M?ð¥_x0013__x0002__x001B_Û?Ôw_x001F_Û?_x0010__x000C__x0006_ö?fØÚâá9¦?Ìysì_x0012_T? _x001F_Ëk¥?ô_x0007_²_x0019_h§?Ð½×_x0013__x001D_w?0_x0015__x0007_ýÖ¦?_x0001_ûñV±_?X_x000E__&amp;_x001A_Ø?v_x0018_|Ie?°fá_x0005_$z?ÝgÈù2¥?H¾_x0014__x0002__x0001__x0002_Åã?¤ Ì.=?¸²z];Æ?Ü³4CÑÛ?xõ~_x0001_ÿ?7¶µ­_x0016_?H_x0001_ÒÝÝ2¡?Q^Äòõ?~³×²= ?|Ôÿ¶_x0017_[¿Õ%_x000F_±¿Xù:_x0010_Û+?´fÏâ%Ø¤?ÄD_x0016_øp_x0013_?èÆÕ?Àehz®àx?^L_x0014_ ¡?Æ¶ãM@¯¢?à_x0014_:_x0015_4âv?øÈ9tQ_x000F_¿¬²nÂO?Ä_x0006_Fi¿æx&lt;t¤¡¿èTÍÐß	¥?Ømô_x0016_y£?Èï	ì?B7üFô¦?¤_x0019_ÃÎEª?ú¾_x0002_%ë¢?_x0014_ÓÕÂgË?øèú_x0016_¡?vG5¡¢¿_x0001__x0008_(¤_x0004_¬_E?8ÿÂÑb¿_x000C_¶ä`a?´$_x0006_L2?Æj4JB¿t§Â1?è@£7fj¿´_x001C_Ñã_x0002_Æ?¾;eþ?TC2á?öËÐ_x0004_FC«¿_x0001_åÈ+ÂB? Ë(_x0003_æ@?P«Íè_x0005_È?B·®pñ¤?Úõ_x0017_¹:U ?_x0010__x0005_4Ìÿ?Ä_x000D_Óm7Þ?À]¤P_x0007_Ä?¬,ûü´	¢?ÇM9D¤?._x0014_ÇF_x0018_V¦?M`j4ô¿¾ô)\©­£?_x0010_ÀëÔ*x?P_x0012_%Òé÷¤?¸¶y3Ø?lºÓìU?@~Â`q?_x0014_l%?_x0001_öÉ&lt;Í|?Û{.Ï_x0001__x0002_'~¶¿Ø*ú'Ø?pPÛð°¯¿ü@ÕÄ×?hI	Èa?¾_x0012_¢?p¿-)C?¸Î_x0010__x001B_$å?Ì½ë_x001C_´_x0015_¿èUlJì}?(à=Å*?`Fþ_x0015__x001B__x001A_£?@Z·_x0003_1ön¿@_x0006_z"ê?f»¼è-Ä¤?f_x0002_ÒèJ_x0008_¢?`®Ó9Å? Và_x001C_OXe?_x0001_ðòÍâ_x000C_*?í¹ii_x0001_.´¿S`_x000B_ìò¿°}ú¡?nìx= ¿$N¦³!%?@\c_x000F_&lt;\¿ÎH®²¤?äá¥u?_x000C_NRs¿HDvq? úbÕ'?¢ëéN_x0016_¢¿¢_x000D_äi7¡?_x0004__x0005_ÀöOny÷u?M17%&gt;ã±¿#Äxt?VÜGxÜ¢?PÁdä1{?î.¬ï7¨?¨_x0003_ìV*¨?ÆÍüÊ¤p¡¿d§_x0018_«µ?ð_x0017_Âò_x0004_ò?ä|·Q_x0001__x0007_?î_x001D_ÿ	ì¦?X_x0015_aA_x0004_ ?àµ7p?{?X,	9_x0003_¿4ö_x0017_Û*$?tõÝµà¾?§`_x0007_?_x0019_¡?º_x0002__x001F_reñ¢?ø_x001C_??8_x0019_ÀU¯;?$âdæsG?BÄ±?¦¦´4c_x000D_ ?XN¾LÞ-?ÔlC[wõ?àé\=h?U_x0006_*éÚ¿&gt;¾¯ÅÝ?lþÆa²Ö?x_x000B_I¸&gt;Õ ?ä_x0005_²þ_x0001__x0002_E¿à±¡4¨Ó?äÛ×_x001A_[A£?¸{Qb_x0016_?74_x0015_ZÒ?Â¢62@¥?_x0010_ëÊÆ2ª?ÈÓÍ*_x000E_¾?_x001C_ÍïÊö¶?(	dòSx?D}?bÌ ?m3­_x000F_?¬´_x000B_?(~éø#ï?8bË=_x0018_a?_x0001_¼¾vÃn¿h:~²+?¼j1oî?¶(þ\HÜ¡¿0_x001B_RÆG-q¿t\ù¡ é?Ôæ¯ÂfE?À'_x0012_­æ¦?ºþ_x0016_ã*©£¿_x0017__x000D__x0004_¾S?n¢_x0018_ßrd¡¿°&amp;5­)?vô_x000C_v¦?ÀÌ¾!|?Pª_x0010_,3¿.áæ«	5¬¿BÅ©ºÃ¥?_x0002__x0003__x000C_À\Á0u?Ø_x0001_Ý_x0016_Tû¿D£_x001C_¹_x0010_ì ?_x0014_¥5ö©_x000F_?Ã=e} ±¿¨_x0004_Hh{Á?E8Kã?_x001C__x001A_é÷í?:_x001D_i-vT¥?_x0018_ÈWYC\¦?¼m^½+'¿èc¸.ë_x001A_?¤,¼ÇòK?Csx_x0007_:_x000E_¸¿_x001A_YåÞ%¥?X	À ?_x0002_XÄaW6?ðA5_x001D_¿X¦E_x0019_?Ð&lt;ß:¯á£?øÔ_x0016_svW?26H0â¡?x3=`×,¢?p£Î%#å?´_x001D_mææØ?À_x000D_ ÎYq?\_x0015_úø9n£?|®.ÀÂó?_x0003_ÌÊè]l¤?hEña?P3_x001B_^SÂ?¤aq7_x0001__x0003_ON¢?_x001A_-\Ivú¤?À1eX£±l?Ì|D_x001C_Æ_x0018_¨?Ôm_x0007__x0018_GÅ?_x000C_*_x0002_m[^¦?_x0004_7ªe¿n?ö_x0001_W&lt;]P¡?P 0&gt;Ð?-_x001E_Dk ?fÜ@b@_x001D_¢?&lt;&amp;ôm_x000B_X?_x000C_%¥?0H×G_x0001_¢?Fs_x0006_«_x0004_Ó¢¿ ùm¨°?&lt;_x0017_¼Î6¿¸N·ðÌ¦?X_x001C_j¶®¿tÞtïÕ?Ægó_x0012__x0004_o ?_x001C_¯*áfæ?ØÉ_x0001_èu¢?  _x0011_)l^e?Ð_x001A_L_x0003_"?ôº_x0014_Ë¤?ÔÉÀG_x000D_¢?Zk§Õè§¿_x0008_*jíTk¢?l_x000B__x0016_ÃWS¥?à×_x0016_#_x001F_M?v_x001E_¶&amp;h_x0004_ª¿_x0001__x0003_°¢²¬_x0017_?´&lt;~á_x001F_§?`_x0015__x0018_Mf?&gt;Í_x000E_c]Dª¿8þóµ?&lt;_x0002_e¦­¿XiS_x0018_I? _x0007_¾&amp;Òk¿¯TZGV?@m2H(?`BÊZ_x000D__x000E_x¿_x000C_Ë 6ùÁ?_x0008_m³Å!?põM#$1?L¡fõ5?@_x0011_Æ±|b?üf9³_x0010_¿ÅÑórq?0_x0016__x0016_\+|?`1 D+_§?ð6ä_x0014__x000B_?\ëÂþç?d¥nÂÜl?ðwE/¡?OZÑÎÉ ?f¼/7j£¿¬ÈêÑ ?0ô?&gt;¾~?ßt{w¡?Ú_®²¸?ÆÂ0"Ò¥?ûÏ¸_x0004__x0006_hÆA?¸W²D7?@´ø£´?4¡OÅ?ø_x0013_Ãµ?*Ô_x000D__x0005__x0003_·¢?R¸ÃèÆ¡?È_x000F_®íÍ_x0010_?&amp;Ð2_x000B_xz?ÈÑ~ûqP?_x001E_|k&lt;_x000B_}¡?äÍ»¢Ï?¨£`½.?_x0008_Å"J'A?_x0004_Z_x000D_ÆÂQ¿º´)0_x0007_¯¿|±®AòG£?_x0008_®üØE¡?à_x001D__x0017_	?Ð¥(_x000D_?@d¸LÕ9?ÆR5_x0007_Ýæ¤?"Íªð6c¥?n_­Ò!_x0017_¡?¸fâB_x0002_ÿ¿Z«§ÿ_x000E_¢?(¼`ó?ü_x001A_|1Ãü?_x0001_#_x000D_ÍÂ¿Pó¥_x001D_	¿0w2JT«?_x0010_6¨y?t?_x0003__x0007__x0014_ç;Ú«¥¿_x0003_òö)©?päh_x000B_	°q?Ðg_x001E__x0004_]Á?VóóLß¿Ð«)_x0005__x001D_x?¥þßÿ?vÇWÇÊÞ£¿gÖ¹Þ_x0006_¤?_x0003_è':põ#¿´\{ËÃj¤?Ú_x001A_E_x001E_ç?_x001A_¸_x0002__x000B__x0010_¡?ì_x0001_ëRÒ#?4¡XÓY?@ñ2¦Unt?0­Üb¤_x0007_?0Ê(=Üa¤?I´X?ØÞ¹¦¾¼¿`í_x001E_¼@3`¿èmÑ¸;?Â_x0006_Q+C¥?_x0003_yÙ¶M¿,Ð³Ò~&amp;?XÜþ"º¢?_x000C_T÷e?_x001C_´KÐ±P¿_x0003_x óþé_x0014_¿è_x0015_gÕ?*ù_x001F_~b¡?dmÓß_x0001__x0004_WÏ?èårÛc¿@_x000C_Øn§]¿_x0002_ui_x0008_?y©¿¨*_x0018_§W?_x0010_Uïbb?¸_x0005_-bà?N¼F"/¡¿h×0éÔ?¬x(e'_x0004_?_x001A_©_x000C_Ýr*¤¿(Á¸üuc?ðr_x000F__x0006_v?L§Mð9?t7Ô]nZ¿Þõ¤E_¾ ¿_x000B_ñô¥X²¿h]§2Ü¯? 1	Þ_x000B_(t¿à8%¥_x000F_{?4&lt;_x0001_ýPC ?`äh{Àà?_x000C_,Z_x0012_«÷ ?ô²cW{ ?Lò[_x000D_(?Ô²F}¹7?0÷A³Ù?ÈùhoË¿ó¬_x0001_)(¥?_x0018_+l&amp;_x0003_l?_x000C_Ls6£°?pÜoî$ä¿_x0001__x0002_26á_x0018_#Y¢?rÉàðÔ§?ö_x0006_.ßlI ?ñ¹ÙÖ? ïzÛþ¯¢?_x0001_{Ù£?t¨fÊF¡?{íVn­¿®Ñì2ß¤¿*³_x0018_·©¦¿~,_x0012_% ?Æé¢U'£?À_x001C_1ã^Ú?x	Ëÿ;¿üé^Àt$?úÎ'uF¡?Üìí_x0001_Ø¤?ÌQ_x0012_÷°_x0006_¢?_x0001_¯nîó½}¿²Ï³zÕ¢?î19dðþ¤?càKR¿!*$¶©?_x001C_[ KPÚ¿ðÃwùL¿4NäCÃ]§?ø~Dã[?x_x0007__x0012_£?Î¨2'K_x0017_£¿_x0001_m°í7¿_x0014_o_x0015__x0004_ª¿Ð¶_x001C__x0002__x0005__x0017_$? _x0014_  p[?PúþÝë?^Ù·H_¢?_x0016_¬6CÉ¢?`óÝ(Ä?`OÚ_x0010_|Ê?P_x0017_WÐÀ2?,I»\á2?¤ä_x001A_ø¬¿_x0002_"è¦1{§?Â0júþÔ¡?èY±í_x001B_:?_x0008_VJyr'?5àÂ§?h!_x000D_¦?¦ì¸/Av¦?lpn_x0001_?äþ4]_x0003_Í¿Ô)å*¥?_x0004_$_x0016_b_x0014_M¿_x001C_ãÉ_x000C_=Ô¿nAüì£?¤JíöVí¡?ÒðvY_x0001_®¡¿\_x0002_RÙØÙ?pN&gt;4ÚDt¿gÔ©äÒ?@ßUÑÂ¡?ä'¯Ò7¥?°û%_x000B__x000B_ï¿ô:#¿¢¦?_x0001__x0002_L8ÿ»¥\¿_x0008_&lt; ¿DGÝã_x000B_É¥?ºmï!s_x0008_¨¿_x001E__gP·_x0003_¡?&lt;c°ì?Pñ%À?Ä_x0019_ºÖ_x0001__x0006_§?À+uìL	?ÀæÙ$Ç{?lê&amp;»»Ü§?x_x001C_&amp;_x0004_X-?¼PÀ"êý?nî)xÒñ£?øÊ77@?`q_x0011_ÿ.G ?ÈP\ãj¿¸÷&lt;¸¿x×¼c"?T?ªÍÂ?@_x0013__x0015_Sì+f¿_x0008_ñ¨_x0004_ð¿D)Â~û?àB_x000E__x001F_ÆÓv?¸n_x000F_"Ûm?À*ù7Í£n?_x0018_]ë\ìÓ? zµJ\?½.Ó_x001C_¬î¸¿+tbB_x001A_C¿üúþT=Ï ?¤_x0007__x001A_w_x0002__x0005_8,?([PwÐ¿_x0010_4ÀJÑt?8³ú_ç,?¡é))ß´¿P·_x0005__x0016_d¤?²_x0004_ã	]¸¡?\_x001D_]_x000B_Ë|?Æõ/[¤?8OÍ_x000C_;?`ÌçuO?ÌêÂáwÛ£?pnT#d_x001B_?PRU_x0007_Hu¿_x001C_kÐ¤+¿àõ_x0003_Ê±¨?z"3_x0018_9¹¡?ØòH7R?p³v­Õ{?¸¼H&amp;îE ?ÅyÉ_x001E_o¿º»Ðl_x001B_ª¿hQ&gt;:84¢?Èok`÷Ò¿d«¯@¿2_x000D_1â_x0007_d­¿`/2ál?\c7¸ZU?8T©H?h_x0001_ýÔ_x000E_?&lt;_în?ìdeiH£?_x0001__x0005_ þp_?àØ ®D??~æh©_x0004_	¨?_x0016_Æ_x0005_ÄÔ£?Z5Å{_x0012_¡?_x0001_6O¡Òhh?¨2´EÄ_x0019_?±_x0017_üè_x000D_?¸x«à5Ñ? ) ¹V?°¨iA¿èOø4&gt;3?_x0014__x0003_ÚÎ_x0014_?¬_x0011_Ì;q,?Äú{Éñ¥?X¬dÍ ¿j_x0002_P74?@Çü_ò*p?Z}¢úNl¨¿$!_x0019_MÇ_x0015_¤?u¼Qçd6¶¿çþ  ? ã!ëV?@?ïs_x0019_¿ÐdqF´¿_x0010_*d_x0017_Ø?°Ú_x001F_(W?LÄ_x001D_PQ?(ÑH6_x000B_í?_x000C_Êe_x0013_-?wÁuÈo?6fú_x0002__x0004_Ï9¤?p")Iñp¡?|=éÄ}Õ?±_x0003__x001D_Ï¤±¿_x0006_J9Ì_x001C_g¤?ª2¶_x000F_Å¥?à±¨Y+Yl¿H&amp;jZ'¿´s®¥?ài¾v¿|¿6 $?1í§?p³P3_x0012_?Ôfúk^g?_x0002_\X½Þq?Üà¢äX_x0014_?Híg§&gt;)?ÜØ*ï&amp;º ?ÔÀø_x000C_ñ ?ÀéÖ@mÄ?xlØÚ_x0005_¥?È``_x0008_­_x0004_ ?$&lt;?_x000B_? _ÒÌ_x0006_3d?"0\®_x000E_£?|ÅQU¥?L[,k#?ÞMq_x0003_Áô­¿HÕªöÑ9?_x0018_'`Óp?_x0008_8-_x0008_µ/¢?@ÕÍ_x0001_Ú j?8XÃ	Ù?_x0002__x0005_xM_x0016__x000E_Ì?T_x0018_Â_x0014_Êê?` %Ó_x0011_¢?_x0018_ð÷ø0?ØÍ*E¾j?Ø_x0002_3ª_x0003_Ç?_x000C_`ÈÀÁ9?t¸P´¢¿Ü®Éò¥á?&lt;ØSJ¢£ ?&amp;_x0016_:¨?`ëù2ð½?`I®'=bu¿@¨L_x001A_h?¨_x000E_Ë Ñþ¿`ÀuÁPr|¿_x0005_AÓAý©£?Øõ¯¨_x0018_Ò?°ç_x0015_-¾å?¢áÁ°_x0007_b¢¿à½ÛÅ¿´õ_x0004_ü¿HpÆûï¿4_x000B_wÝ_x0006_Ú¿X_x000E_é¢Ä?_x0008_Êæs_x0006_¦?lïÃË&amp;³ ?p+-_x0001_þ?_x0018_3ø¼ÇT ?fgørÚ_¡?0n_x0017_úÿq¿zsk_x0001__x0002_1Ü ?_x0008_ví²_x0004__x001A_¡?°¿[×å_x0008_?@óeº_x0001_5?P[¯ÉÅ¿Æ ²¹z¡?6ßó?ïT§?è_x0013_¶mú_x0002_?_x0014__x0011_©âÒ1?zMeîá?$øÕU_x0004_Ô?_x0010__x0006_¢&amp;_x0014_}¿Ôåoö"í¥?_x0001_Âg|§?_x0004_!ÎÇB£?Øa·_x0005_U7?XÁíªv?`û¥«Ôr|?êñÒË_x001D_¯£?`à*Aaj?$3Ûñ?_x0001_51Ê_x0012_Rk?ø°c+ö?DÛ2Ê°?ZßÆà^L¡¿äödIÜ_x0014_?úq÷s@¢?¸_x001F__x001E_9?°£h´F§?¤'#eHo?pV{@°?ÿJ&amp;_x000D_Qv½¿_x0001__x0007_ô\Gg+)?üp_x0003__x0010_W?°7ÌHW¢?_x0004__x0007__x0018_ÈÚÚ?êHnß«ë¡¿pi²y®u?LÒZ¸u¤?ô|_x0006_ha]¿ÜþÈuG4¿¨»¹D?\_x0015_]aþ_x000E_?_x0007_ôÁþÂW§?_x0004_È(éÈ£?_x0002_Ðê?dOk_x000F_ð¡?¨3èï_x000D_¤?_x0001_Ý;Î!?Ì¡0Ï%¿_x0008_}ÚH§?d_x001C_ó-Ýò?ÄÓ+D_x001B_¿øáJa ?_x0002_êr_x001C_Á¢?,*M_x001D__x001C_ ?@íÌÒÖ_x0017_?H7./ÓÒ?&lt;Ç_x000B_Ä_x0005_à¡?_x0001_hLc(t3?Âneè¯ ¿2_x001E_¿Ô0_x001E_¨¿`¨ .çð{?0_x0011_Yÿ_x0002__x0003_ò_x0005_¦?d®õ°Îz¤?T'_x0013_+¿ô_x0001_tÜ!?à2%ù|¿t_x000F_Dh?¸o7©ÐÃ?_x0014_!®N_x0011_ ¿_x0002_íå_x000B_¹á¢?"_x0001_»-j£?¬ÔI_x000B__x001E_¦?`'¼÷?_x0002_Æ§c_x000F_Z?tña,h¦¨?_x0018_ªåHG?ÁE¥A¸¿4ä&lt;-0í ?@û_x0007_kµ¿ lavÄ?s¼,9´¿0ôJ_x000C_¸?6ò22òø¤?¥+sÍt¿6i&amp;5y£?ü:ÊöÂ ?àOa_x0014_t?vøæß_x001E_Æ¨¿¢zëýò2¦?¨_x000E_M¸R?|zº_x000D_µ¢?$_m_x0001__x000D_´¡?¬8úXK_x000F_?_x0003__x0006_JÌÖ1[ ?Þ¡²ê~T§¿ðøÂøWÎ?èÖ©_x0005_Â?_x0010_Tr³ß_x0018_ ?°¥5*½ò?_x001E__x0006_3Ã_x0002__x0012_§?8¸Îd_x0016_?_x0003_Ö&lt;ÈÚ(¿_x0004_Rå.ÿw?éÙ]1º¿_x0004__x0005_?_x0001_£ ?_x0003_ìÌ&amp;|y?4Ì_x0015_~_x001C_ù¦?`_x000B_}U&lt;do¿P¸b÷»|?8MoÔæ?_x0004_}_x0012_ÆA%¿^©RìÇÐ§?Ô±_x001D_kG?_x0006_M/äL¡?éµ_x0012_Ãw?_x0003_NMÜÕe¿_x0018_Åo'_x0008_?V_x0010_í_Ð_x0011_¡?_x0003_&lt;CNG¹_x0019_?P_x001D_qé-Ì ?._x000D_JÊ¶_x0007_¢?T·õ_x001D_&gt;-? _x0015_?÷Ùú¥?@[@a_x0003_?Ìöª_x0002__x0005_è£?ð_x0008_6ü­¿¤ªÂW_£?_x0006_ón_x0016_ú§?¹&lt;ÖÙ²¿òï_x0013_k9« ¿ìæözÅü¡?Ðe?+Ï¿_x0007_¯Ä^?_x0002_Âs7Á'?hq&amp;¡T¤?bu(^b ?x×"_x0012_Ii¡?L®èÓ&lt;q?4#¤ç8µ ?_x0018_ÃóùT_x0016_?8Yw­¹_x0004_¤?äyíÇ·W?xT_x000F_½_x0003_¿pAW¿K£?@¹yI_x0001_?lØ!E¼?_x0008__x000E_A¥B¢?¨-×¶_x0014_ð?¦_x000B__x0010_Àçù¢?_x0010_­7_x0010_±³¿p&gt;_x0006_bÞ¤?,àÞþD¦¿tNÊÚÊV¤? _x0004_'I¨x?HL$ô_x0015_?-¸¿úä?_x0001__x0005_¨spþ¢?¬ÞÎöoÜ¿ÌI&amp;Â_x001D_¿dÑ$J¡?TO§ÖWï?8w-ÿ_x0015__x0003_?L,¬¿®?ôÕ¹x_x0003_å¿³æ«§¿_x000C_í5_x000B_ÄÀ¥?Lz©µþÈ?ªiÆíÀ¡?_x0014_7¤¨ï ?à²¢_x001B_«ä¢?ZA_x000C_è-¢?zû	_x0012_¤?0Õ©Ü?À¡§_x0002__x0019_ÿ?¤¤l*M_x0006_¿`»Ép`?r¿_x000C_¤xkC_x0010_?èòg{/_x000F_? BM9«½?FÆg4¶£?_x0004__x000E_@_x0013_K_x001C_?ÐØrËN¤?¸2_x0007_ñYô?àþ?P¬y?ÀjhO_x0013_Ôa?ü-Å¶9û¿ ¬_x001D_ÄÛYr?_x0001_"_x0007_z_x0001__x0002_Së8?_x0010__x001C__x001F_8ÛA?DÑ§në¿_x0003_y`ú5µ¿`d_x0018_Fgf¿¯ÔU*²¿ _x000E_v^çtz?fÌøø?ÖùQf©º¤?f_x001A_x4¯ ?j_x0017_WªGl¡¿Dòs1_x0016_?z·îÞ_x0004_¡?èÀ#í·?bë#ÿ ¿_x000C_/áf2Á?&amp;DsÆïð¥?°\Õ×_x000B_ö¦?ØZ_x0001_¡_x0014_?ìj²&gt;c?¹Ã»©U_x0013_·¿*yµuë¢¿DUz_x0015_?P_x000F_Þò?úÝÍ×H¤?¢-al_x0004_5¦¿Lâ;h ?Xû3ù±¨?(_x0015_öÛD?_x0001_É^­_x001D__x001C_?öô¢_x0012__x001D_2 ?lâ³Ð£?_x0001__x0006_Î's"D¡?Ò_x001D__x001E_z&amp;)¥?Ä,~vi?ÐËYà=¼¿@`b9Ö?êòcZ?;¡?~ä³¢½¢?2_x0008_}ñÕ?àü:(_x0012_£?g)l·nLµ¿X_x0005_¤&gt;?&lt;õ FéÛ?T¥ôòp?ÔÃÊ_x0008_ß¤?_x0003_«Õ_x001F_@?TZ_x001F_ä_x0016_?8ëÝÎ£?Xh·£wí?Âæ_x000B_+.ª§¿lÉÊV¿ör¡GßD¡?È)§2$?h!W{¢?Üýç¡X?ütHM§?Ê`èÛ_x0002_Í ? _x0011_¯`Ö?_x0010_=¯^6p?_x0004_£NÂ_x0012_?ð_x000B_f_x000D_D¦?_x0018_V8¾¿Î_x0013_¾^_x0001__x0002_ëÍ¤?èÆÖa_x0017_à?¸zûÔÍ¢?øW`0Ic?àarv}Ef¿0_x0002_ãÎ9|¿ /É3z?@F}®¿?_x0014_C°¾¿4[Õòõ_x0008_?PxúÄ&gt;i?@O¨èæz?VQsLX§¿X~±/_x0005_?Ø_x0005_@ço¥?d8Ç`Ë-?òP5YÊ¥?_x0018_\à»å¥?ØEÌ:F¤?_x001C_âO_x0005_¿J·Ò!s ?_x0011_¤Ä@v¿ðYÂ}&gt;_x001A_{¿_x0001_.«_x0011_,2=¿H?Yz©_x0006_?ðU+ÀÐ¡?Àt*¯rÁd?|à+(¼©¡?äinÈÄ?¸FD{T¡£?_x0001_ïà3Ev¿á2PM__x000F_º¿_x0003__x0007_è_x0004_råøÂ?_x0006_ç_x0017_!_x0002_?ÐðÀ_x000F_èr¿_x000E_cbF_x0010_ª¿ *¼çS¿_x0014_»_x001E_sIe¡?°«®_x0017__x0008_}¿r¦%ÿZ¥?Îu_x0001_nâ^¦?ì_x0006__x0002_îÖÈ?ê_x0004_÷òit¤?ÈÇ}ãl_x0003_¿pÛÆÛBGz?RéwT²¢?d5IÍ_x0018_¿`__çâ?DSP;/§?¿_x0010__x0005_LMÜ²¿8HGÑ?è×[­æ´?_x000C_÷aW_x001F_f¡?P;ÙÄãõ?ÌÛ hÃ±£?bÆ»¦B_x000E_ ¿ø4ÝÌ_x0014_u?èsæ#t?D:_x000C_µJ¢?øØ_x0008_ªé?ø&gt;t£?È_x0018_*`_x0002_S ?(UtQ_x001F_b?ôQ/_x0008__x000F_Á_x0018_©?ÔùSÆ[	?(Kò7è9¿ÃSé_x000E__x000D_?Ä_x0003_fí¦?ø¢ÇI_x000B_?ò±¨¡_x001B_¡¥¿_x0004_ÈFf?SLj¨Ét?_x0006_¤§ù¬Ö ?@9þÙmf\?PMÉx[¿_x0008_Ç·nD?_x000F_"8O_x0010_Þ ?r¼m¥?DÁ7ô_x0002__x0017_?ôù'óC? ±_x0007_?Ø_x0014_i_x0016_Ï?8xý¹c?lS«àü?`¦ý[îóf¿h_x0008_Ã_x0005_sx?HL{í_x0001_ ?î=j7Ü¤ ?_x0018_g_x000E__x000C_úr?¼M¼ï¯?Ü\P_x0008_dP?Ð2\(|¿|50ùÓï¿È_x0014_Õ¼®Ë?zEB0N¥?_x0001__x0003_ðÙôúõZ¦?àQ_x000E_a?Ø®ü~Eº¡?¢'Ö0áø¡?çk_x000E_` ?(^&amp;ód_x000C_?_x0002_ÿ¿qã ?`K)_x0012__x0013_]?Ôúy¥Á6?ðõ_x0019_O§?LÙV]?cÌ;_x000E_ë?&lt;:_x001E_ù·£¥?ããõ%?_x0010_3$Â?P7?ñç&lt;?Àxºaz|¿È_x000D_\!nÜ¤?À_x0011_ûÐh_x0011_?ô»_x000B_%,Â?TãìV¨?_x0018_fÁW0¿´ð4pM¿_x0002_hG_x000E_ß¡?ÀÀÚ_x000E_²£?_x0010__x0010_kA#~¿b²R_x001A__x0014_¤?N;_x0014_{ ?OÚKÉn5»¿0b³Ûêî?(Øªâ¼ã¢?6_x0001__x0002__x0003__x0010_&amp;¥¿úðø_x000E_ÿz?Pcß_x0001_ÿt?Ä]å? hÿ{#¿ø_x0016_ìùåE¨?0Ckº{?_x0017_evZp?_x0018_ëèGÈ¢?ô¤Á ¢?8Q+ºò_x0001_?n#_x0017_¥È¥?*VÏE¨¤?lô_x001C_`{_x0004_¢?×D]_x001F_ì?&lt;H4¼Xt?ôà²Z?v[T-)¤?`Ãwelik? .³£?,÷Ei?¦Aà¡_x0018__x0010_¥?`Ôê"Ú?ÀJ_x0008__x0006_a¿ÄÚ·yæ ?_x0008_Ï_x001B_D²¤?&amp; Á?[_x0001__x0016_¸"?g_x0016_ËK»?0K_x0002_¶Ë\x?Xr\ôEü?z\oq£?_x0001__x0003_ü_x0002__x0003_Íæ?pK¢U?ø_x001B_Ì_x0013_J­¿4ëòlL  ?°èÕx?Ò¦_x001A_¿?¥? Qª=¶?_x0008_ÃI_x0008_@Ó?_x0018__x000F__x0011_&gt;ï~?¥Ãè}?yûE7	?@¥R°_x0013_¿¼³¶Ö_x0007_C¦?X_x000D_«Õß¦?@¥â§°?ð_x001D_	Üôo?ð_x0001_Ç;ËFv?Lw¿úeF?°_x0016_AìÅy?àÁ7C_x000F_¿`?&lt;åÂrsq?X²ôCo?h+Jô_x0001_¤?¬¿dTõÖ¤?ÆæVHé¡?4÷'Ê¿ @«AxÙ?¨(_x001E_ ¦ ?f_x0006_8xe_x0001_ ¿D_x0019_­ª=	?óÀW?dfY_x0003__x0006_ö_x001C_?xà±3«?4_x0002_j_x0019_4å?_x001D__x0011_áF7³¿_x0003_À&gt;~|òÓ¾£L_x0018_9Ë¸¿_x0010_NØu=#w¿H_x0007_ }Ãl§?&lt;_x0005_Í2&lt;?_x000E_gl^ ¢?4~}_x0013__x0016_ ?hÏ)z¿_x0016_=_x0011_?_x001C_gR«nÂ£?À«7.QD]¿ 0±(èq¿_x0003__x0018_ÜÊ&gt;¹?_x0003_¯_x0002_òD?_x0004_½Q¹_x0017_Q?¤§_x001A_úÅ?xÅ_x001F_¼¿$_x001D__x000E_Üª¸?`_x0001_fÙ_x000B_?8p_x001E_·×o¤?_x001E_úðÌû¥?¬jï¢? b¹Í9^?:öñé:´¢¿À_x0015_ôo«ÁR¿ðè­ÌÃÌ§?üè¸L_x0008_°?H#ø1·¿_x0003__x0007_´_x0016__x0002_-Ä?_x0003__x0016_^{¾_x0017_j?0N×öd×t¿r$§¡û¾«¿PÑÓuëx?xE_x000D_ÑmÏ¤?x_x0017_ö0lø?:Îã"mW£¿ý(_x0005_?_x000E__x001C_EGõÈ§? ¦èC_x0019_Ês?º1ñíÓ¥?\ã/_x0004__x000E_x?èÇâ_x001F_e}¡?¶_x001F_|_x001E_Ån¨?\_x0013__x0005_ê_x0008_I?_x0004__x0001_¼_x000D__x000F_E¿Èß3úï?\xm5Û¿èõ[¬UP?ÆÚ_x000D_º_x0015_?ðÅ_x001A_ÖCù?_x0003_¯n³ï?$xáw'?^$mèDK¢¿ðFØiÂ_x001E_r¿xÙÎgB¿Ü_x0006_H´V?x¹{³ºú?B|.e?¨édös?¸ó&lt;x_x0005__x0006_í?h3¥¼Ó?_x0008_'n]_x0001_[?ìS9^^à?°·l°?(§#ûU?ð_x0010_!oÍñ~¿ÛÖ_x0006_Ì¿_x0005_·ö~_x0018_`¿à Ì'_y?_x0014_Ý~ÊÈ?+=²:ß]°¿Ò{ÉË¶O¥?z D_x0004_¦?ü_x0013_:¶c.¢?à²²_x0015_*W¦?_x0002__x0006_ø$E¤?M9ÖO~?@_x0013_Qw{"¡?åÍ¡ë?àNMçm¬n¿ØùuZ_x001F__?@8®8?¡_x0012_`ãqi¿LV_x0003_á?_x0004_ËKnh¡?Ö³ I¥?ØrØ÷ª1¦?¶_x0017_çäç£?²#_x0007_Q.¥?ì`}Ø_x0016_¡?0¢o¯¡?_x0004__x0007_øæ_x0019_¡&amp;P?bjIE¥?&gt;ê&lt;_x0015_ ¦?pÛÈ_x0014_IÙ?("_x0016_/\|?2þ_x0018_ÉÌO¥¿Ð©_x0006_gAu¨?Ð®_x000D_º-®?²zî_x0005_	P¬¿¼¯¿Èô5?-|×ô?`_x0011_j@æôx¿_x0016_¾a6° ?ÐÔ©¨B¥u?^+ÝüËt¬¿_x0018_!ø_x0003_?R$q&amp;Ô_x000F_¡?Æ¬¤·r¤?"_x000B_Ý´'i¨?h_x001B_A¶|[?èÖ`µ´[¿_x000C_xZ±¤õ? Ý_x0005_¨ha?D_x0013__x0001__x0013_ÿ?_x0004_W½K?æéÂ«_x0002__x0008_¡?Ø?èÅ×=£?X`tÎ¸¡?(¾pÿ?_x0010_IzÏ_x0018_ü¦?_x000B_Cþ{t¿8]9ë_x0003__x0004_`_x0002_?\6&amp;5/ ¿:÷ìÖÔr ?à×A¨_x0006__x0018_? *Bß_x0019_o¿¼_x0012_ð_x000D_Í ?_x0010_oóÖ­_x0019_?_x0003_%÷|Dk?0é_x0003_èÚ? c+_x000B_"x ? 	µ*ü#¡?ì$¥i[ã?_x0008_.ÿ»_x0001_?@zV¿ ÷Iç_x001C_]?ø?_x001A_jQ0¥?LJP¢ü¬¿fLe·Ñ?@õ¥tf?$á3ê;ð¢?0ôä¸x?$_x0007_jÐ&lt;?àÐúxJ?_x0003_?ÉGQ?¨§ÓðôÚ¿àÔJ¸µN}?ÙBÅÿ¯¡²¿8=¯ï´?PápfF¹~?$ëÙê&gt;(?à¨lç£?8þP&amp;Ãv?_x0001__x0003_ÄF"ÌìJ?_x0018_&gt;5Þâ_x000F_? Ó/nu?¼_x001D_iéý¿T$Ã0þ¦?_x0001_yòæ6e?æÐèÍT¥?_x0001_Ì0Rîc/¿TZPìûê¥?Ü±ìU%?nu_x0018_I¿ [\TÀ5h?à=3,_x001F_s?úµÁh:v¥?@ÌÑ_x0015_5}¿ !³~ò?82û»T?{ç_x000B_?f¹¾$¡?õö7ë­¹¿:EZ_x0002_îD ?¨$o|{×¡?V{^_x000B_?_x0001_Ðïh?_x000B_21?fsLø_x0015_¡?ÈÈ_x0016_ò¿_x001C_?Hêù¢k&lt;? _x000F__x0008_Þ?NV$«®¿Î_x001D_G_x0006_²»£?¸_«7_x0001__x0003__x0005_@¿_x0010__x0017_F%Êæ¡?PH¦Z2\?ð æÂ:¿_x0014_¨%w?PÅ¿åj¯?bCxW_x000F_¡?êVä8'¥?Òö,nO?¨	éyB¥?ÖF&lt;_x000D_â§?_x0018_µÝ® ?ç1fh´¿ð_x0006_ÊÿÚ¯ ?µ_x0001_Ô5·[º¿-(±	½?_x000C_ªZ¿§þ?øbißì?,OÛ¾°¹¡?pÐîû.§?(F1i-?îÑ£ü¡ ?$éÝÌ­¿_x0001_¿^«É£?´Fû©&gt;B¢?°_x001A__x0004_S&gt;R?@·¤8\_x0002_a? ÚÆafâ¤?_x0001_¦4Ó©æ9¿N_x0016_b	µ£?æÑPÔ] ¿hPTiþ)¿_x0001__x0002_\YeÿN ?_x0012_0TÓ!¤?d=_x000D_0¢?jª~vþ´¥?bàÀ©^Y¨¿Ôn*tÛ?îq_x0013_h©Ì ¿å üjB¡?4Îâ¼k_x0015_?:àó©ËÑ¡?_x0001__PÐww?à÷&gt;öSÅ{¿îe_x0015_"÷5¤¿_x0018__x001D_E¾_x0008_ú?°¡&gt;J_x0017_Ý¿ _x0010_/µVb¿êîe^Y-¥?üp´tî?_x0018_\_x0005_¿^?üQøk¥?_x001B_Ú§Q?8/3!ä?_x0001_KO\j¿L(eõa&lt;¡?PcN_x000D_è_x0006_?R@A²?l_x0015_¼fC¿¥?_x0006_Qìè*¡?.Õ?¼r¡?à+ÈÏb?q¸"M?háË_x001D__x0002__x0003_¸¥ ?¼¿_x0004_)?+È=þ_x0013_»¶¿(_x000F__x0001_?àa¶0_x0001_R?ó*Á³¿_x0010_0À£?_x0004_À²_x000C_jZ?4Ç_x0011_ß%?csÈì²¥?_x0002_CÉ*E7=?lJ¿|1°?¤ò_x0012_G\s¢?pÑÞZ £?è1;{H?°_x0006_âÏP´?h~gîòK¿på`CâË?¬¦_x0014__x0019_Í¤?,ÃEÏ!Þ?z%±RY¢?XãPa[á?à`ÇÎ; ¢?_x0001_¢ª_x0017__x001D_§?Hw_x0012_fn¬¿(8øYt¿È"7*Mû¿8òÆôë?_x001C_·:?Â¤? 0u6ì¿iÁçôJ¿_x0002_Ê_x000F_ä_x0004_S?_x0003__x0004_ÜJ.$e$¿xµ%xÁS?èóôd ¿@ê_x000B_8i«?p3_x0007_!?ª+Ó­Æßª¿°_x0003_Øâ_x0015_¯?ÜZ"Äí?0M_x0019__x0018_;?ðÄo:¾×?Üâ×4¢ü¤? òþ¯ø_x0001_o¿,R_x001A_O9e?æªºÞ_x0011_£?.¹Ë@e£?vI(Ðc- ?ðY·q¶?¾x»X4¡?3\s¬U¿_x0010_îbë?¶_x000F_P&gt;ã¥¿ìÀh_x000B_y?¹«ãµ¿ùcks_x0012_?¨UÄ_x0007__x0002_t?_x0018_àü&amp;?Üq±¹bñ?T¿M¦Wµ?	¯è_x001F_8¡?^¿Êy­§¿0i¼q:_x0003_¿r_x0015_Q	_x000D_e¤¦¿63_x001E_ï%¯¿	9¹Â¿_x0018_?(Xµ*?	QÍmËý?h»Èê¦?H_x000B_{_x0003_Ï?&gt;"SÙH?_x001C_P_x000D__x0005_p?_x000D__x0001_y÷¥?Â	_x0006_||K ?ì%z~Ùñ§?&lt;xæª?î5V¤ò?z4a#ßñ¤¿ôâ!X_x0013_J?tä_x0007_ø&amp;¦?ÒÔº_x0002_Èp¥?ÂòÜ`£?_x001D_ÃZ_x001A_¿Øs_x0008_¼S­¡?Ã4Û"¥?	|ÍS_x000C_Æ¦?_x0004_;ðªF¿T_x0014_t+_x001D_ê¢?_x001E__x0002__x0008_ðî«¿àÅ3§»t?`Ìm _x0005_¥?Ü·¸q?ÄÎT)?ë¿HåÄ®Ö¿p¬UgP2?_x0002__x0006__x000E_wzbx¬¿T/#Zç?zLÙ·É§?(Úì_x0005_à_x000F_¤?8ç¨O¶9?	-Éï·§? þ_x001B_§5¦?b$PrÌ¡§?®Ó¥Ú å ?&amp;f0¬¨?0_x0011_ Ùë_x0017_z¿_x0002_6É_x0001_Q#¿È~d_x0015_"Ë£?_x0010_0Àý|{¿4r_x0003_j?à_x001F_®_x0004_}?4«lêÃå ?Ê¸_x001F_[¦?,Ù.Ü·s?à\ä7_x000C_?N'z=´¡? j_x0001_R~y?&lt;{g»_x0004_?.ÜÒ ´s¥¿à®ÊÐH?º `.a¯¦?ù6ÊëÀt³¿H©rÿxb¢?(^ü³Êf?Ì«=êJ?ìZ¸àX¿ MÆ_x0001__x0002__x001E_Ëo¿})¼_x001A_AA°¿t¬O_x0018_æk?²ÓY%à¢?_x000E_	é7; ?ô_x001B_R½¿8Z¦yXv?_x0001_% Ùåêh?À×_x0019_ôé_x000F_?_x0001_M_x0016_ÉK_x0012_e?àÑ³_x0010_Ãß¡?Ì¶ ÐÈå?ÌWS_x000B_¡?_x0001_ãÛ._x0018_¹¢?øõ ]ª?pÍÈåF? _x001B_ÔjLB?."&lt;¡U¬¿&gt;¢é#Å¶¦?_x0014_Ð^ÿ.?*ú­ñQ·¦?_x0018_V¦b?h¢é/?FbÍ_x001C_·&amp;¢¿ÀÙ&amp;ër8?Ú,®kGÖ ? Ø_x0005_?·f¿¸üå]{t?8_x0007_a_x0006_±È?&lt;_x000F_N?¸¯Vÿn¥?Ð	TR£?_x0001__x0005_PÂ¼Ó_ç~?Ü/_x0015__x001F_¦?Ð¥æ¿él?T_x001C__x0018_Ø9ï?øih§?_x0005_!_x000E_îl£?À_x0012__x000B_¶[UP?hÅÇü:8?¢_x001E_+K_x0010_ý¢?ø32_x000D_,?~ÀB¯éo§¿ÞÒ8j_x0018_ ?&gt;æø_x0003__x0002_¦?èfÛBÆú?¢_x0002_Z?V%®¿Ì:cJZ?à'_x0018_3Û`¿@µØ²éñc?¿pÖò¸´¿ø_x0004_¡2á£?ø`4ÎÙ¥¿I1¼¢6£?ìâuW"¥?Ðû¹­ô~?_x0019_Aï(_x000B_s?Ü+UqÚÅ?p×îjgm?dJõ.b?|³i½fU? ÍÏ_x0015__x000E_u¿À_AÖJ,?2_x000B_øä_x0001__x0003_ì_x001D_¥?¼vDLúS?_x0001_!;_x0002_×«?ô?+_x0017_~¿&lt;K1K(_x0015_?Ør;Q _x001E_?´Ïßêà_x001C_?"ó~_x0016_ÑV¡¿o_x0001_o=ï?_x0010_µÍb?xÑ½È5?À «]_x0017_?:ÿJ:5'¨?}õ §Xr¿þ£¤"_x0015_- ?&lt;ª4Å?~{_x0006_Z¤?_x0001_«ÉO~¿\QY_x0006_x?¬ºBûb¤?ì_x0011_¡+ð¤?Ì×Fÿ;_x000F_§?°øT&lt;fA?þY0_x0006__x0013_}£?Pqö?T_x0018_¥£³6¿ÐvýYÃë}?_x0001_&gt;_x0001_PÈ¤?ô_eÌ_x0012_¿_x0013_å$É·¿JÂ¥^A ?dZ¡v¿_x0001__x000B_"¦åà_x0015_J¥?Ø_x0019_gu;§?@ë§/°¢?::ë-R ?dú2ýù?_x0002_¤c«ÆÂ¤?®ú_x0002_×Øó£?êkò%f_x001F_¢?¬©_x0012__x0008_üò?äMb×?\®_x001F_ñ_x0007_ª?Ë_x0011_Tõ£?0Ö~dXxy¿8®¦¯_x0016_&amp;?J¬©8_x0006_©?è¸¹ÎX ?Ð_x0017_&gt;_x000F_gø¿¸²Ám4?_x0001__x0008_u_x0003_ÿñk?_x0005_q±Õ±?´öZ°§¢?fÄ_x001E_ïFW¿*¾Wü8d§?\5:qª_x0013_?Ì_x001F_­	ÁÅ¤?XK¦¾?¬Î_x000F__x0017_¾ ?TvÖ9l¡?_x0001_âXì,R¿È¢_x0004_­8'?ZÎ.±¦?P0gö_x0001__x0003_Cz?8ÁïüÝ? 5åÐp?p X0X&lt;?_x0001_£@IhÂY?Øg_x0012_-_x0017_c?ôhñÏIã¿r"~Ú¦?À._x000E_Å÷]Q?pUsü?"_x0003_x^ù_x0018_¨¿Â×Oc|.¨?H¯P_x0018_ÿ^?Øì*Ô~?Ò]¬~	Ï¥?yvú~?ØµwÃ_x0005_?´_x0019_¸þ_x000E_? ù¥c0~?à¥¶-¸Éw¿ÐV±_x0004_?HúÑæ(?ÔV|sNò?új_x0015__x001B_;?X+Ô_x0013_p??@{mù¨&lt;w¿L_x0006_Ìâ×'?4_x0002_HC_?¸_x000F_þÞ`û?X\Rç6 ?Ô÷¶¢?ø&gt;Ú¿_x0019_?_x0002__x0003_x_x000F_qSÙ$?ÐhÇvò}?_x0008_Oâ ½·¿ ÔÊYµ:¥?0Ãï&gt;1#}?`Ïð!¿àláLó°x¿_x0018__x0010_-E¿hiÛ´_&gt;¿%_x0001_MoÙt¿2Xju_x0012_r ¿_x0018_Ö_x000D_ÎQ¿ÐD_x001B_&amp;ç.|?äz_x0003_\Ø6¨?6_x0004_Á _x0008_?HBk&amp;½?_x0012_v£âºw¥?F_x0012__x0005_ÉÜ¦?_x001F_BÙ&gt;Ü?r×,_x000F_M©¤?Æô/Ê_x0017_» ?Ø_x0005__x000E_ÂØK¿Y£ç®_x0002_L?è%_x0014__x001D__x001E_Ë?_x0002__x001A_ZW_x0007_¤?P»è%ýó¥?æ?(WfÔ¦?Àu_x001B_À¿ ©P±_x0014_}?hMb*?Gf;¡?0Æ_x0001__x0003_Æ_x001F_?ÄÜè_x0015_Ko¤?tÜÔvû?D_x0012_"¿À÷­î]?\*ËÅ_x0008_£? ¿ìbd?À§:ù÷?_x0001__x0005_ª¯vç¤?Àå:®?\¹jv@_x001B_?öÓÑX¼¡?ÄñzµUG?pâ*×=Ãx¿hv*[èt?,ç(¤è_x0001_¥?ÎG¦«ÌÃ¨?eàMW?:_x0016_®Eá£?`Iåe?tÆ9_x0010_0I?\ãfå_x0002_¦¥?ÕýFÁ?°_x0001_ ¤?¬màí?_x0001_'_x001F_{_x001D__x0006_y¿Æ²_Lz¿_x0010_Ä§?hBð/k_x0011_¿Lf,ô°?°ià37O?xÃ~§_{¿_x0002__x0005_Z_x0005__x0007_9Z¹¢?_x0004_ïr%ßr?HlØ_x0006_Ó?Äi³V_x0003__x0015_ ?ª[q¹n¯¿`7ûj_x0013_3i?_x0016_*_x0004_ô$3¢?zhMð¤?,ÇO_x0004_ÿ«¥?ÖRÁëÎ ¿`]zÊÀÛ?Ò¼¿C?ÌpÝÿ®Ó¤?ù1_x0012_¤+¶¿_x001C__x001C_6¢? ìÃ9a{?°{N_x0001_~?_x0010__x001B_¹~9¹|¿ I«{_x0015__x000B_?pQt{÷?q_x0013_ÕRÏ¢?h8doW	¦?h_x000D_½¤|?D_x000D_Mq¿&lt;ã_x0010_û¤?_x0004_-Ú}?ØaüðÇ?`×I»å?Àt~$B#?ü~Y_x0010_Ýu¿Zè_x0008_©»b§?6_x0004_û¾_x0002__x0007__x0012_¤?ðµ_x0001_¿+§?_x0002_®4y_x001E_6t?`PC&gt;_x0001_?¾8À-$E¤¿(U_LÝ?es$x_x0001_?ªÛÐsX¡¿æ"=¢Y¡?3¿M¼? Äì.)ëg?øE_x0006_vU?_x0008_C_x0016_ÖK?¬åg2¸^¡?(`3ôj"?_x0014_à¢åt ?¼ñòð8?G_x0017_	*?_x0007_ÒðÜÄ¢?Þ-'~º¥?_x0002_¿_é:v?B_x0005_(_x000B_p²§?d_x000B_æ'óÅ?óèY¥Ñ¼¿ä÷Oo(¬£?0ö;gz?6=ï_x001E_¤¡?qC#°_x0003_H?"ºg_x0004_V#¢?ÀGj»_x000B_Î?_x0012_ÁoºË¢?À0epF)?_x0002__x0004_²-ØûÙ2§¿U_x0004_Í_x0001_?_x001A_Þ¦àð_x0011_¡¿rL_x001A_ §?àºá"?_x0002_Æ_¢Sé?Ú÷ÇÌz ¿xc._x0011_j´?Ð.sj¢/}?l^]_x0016_Ý¿(ÿ°áá?Ì´_x000C_iK?p_x001A_×W¦¿V_x000C_%Rî ?Â­_x0011_G_x0001_¡¿_x000B_Ë®ú1¹¿D^Cõ¿ª_x0003_5ÆÂ?_x000E_ä(­ùî ?ø´fëco?Ø?¯e¸:¿2ÞÈ^T§?_x0018_ÔJc8&gt;¿J	ßÆzÈ¦?à_x0001_¥!? Ìy|j_x001E_v?$®Îí¨_x000F_?0©¯v³¿ÆÞMn?ßºmzÖ?»M_x0002_d?À«P_x0014__x0001__x0003_YÍ¿\ÈÈZÔö? Îu5_x0016_$v?Â2-½ç§?D|_x0010_n¤í?À~_x0007_5í_¿ÀÅX³¿¦Dæ_x0018__x0003_££?Ârºà¦?_x0004__x001D__x0016_Þ_x0005_þ¿B0H½¥?RÊ_x0018_,w¼¤?¸_x0005__ ÝÑ?¬þ/¤_x0007_?_x0018_-.þæ?hæUÑ_x0018__x0019_¿¨±Ü# ?·¸¨_x000E_¿Ò²_x0003_{ût¥?_x0001_aC_x000E_¦_x001A_2?¨ËsÄÍx?_x0010_®('_x000D__x0002_?_x0018__x0017__x0019_þ?ª_x001E_«6_x0016_¦?¼nX·¨Ö?PU(ÑÉ?øï@|{â¿Pí_x001A_n5±z¿H|_x0007_kc?í_x0015_!ô]lµ¿ãð_x0019_,_x0008_§?ôö©Þ.ú¿_x0001__x0004__x0014_ýd_x001C__x000C_?Ó_x0002_Pê²¿P_x0013_DC_x0006_/?â«ëpÛ_x0007_¤?¸_x000C_`^$?¸_x0019_UDáð?ÀWhw¿.âj}»©¿¤Oþx_x0005__x001D_?_x000E_ý_x0011_^ô¢?Ð]ô_x001F_?¸_x0017__x001B__x0005_Ä¿VVSµÙu?_x0010_1-[¨&amp;s¿é_x0006_ì[`? µ²p?ðûí5¡v?ÐýØdJÂ¢?_x001E_µÖB.G¥¿ U¾0?p¦µ_x0002_6ô?Ì±£Òù¿l^'0?ç?FÿÚí²" ?&amp;_x000D_çW\¤¿ ¼)ùh?_x0001_a_x0003_a»¡@?pöü9ïý¢?_x0012__x0006_¼÷$_x000F_ ?´_x001C_	Â[9¢?ê_x0004_AÇ[£?à"¿_x0001__x0002_d¿FIAb ¿,háOÍ?4°_x0017__x0002_´0?Lhå'¦?h÷_x001D_kZW?_x0018_ÍRø	n§?$Ôrþ6F¦?`w³U|?ø_x000D__x0003_Û?_x0001_ga_x001A_$=V¿¼^6ºO£?_x0014__x0016_w_x0007_ù?O7_x001B__x000D__x0010_?D#úã?0Û;Ò®î¿¬þÏjr?Üº_x0007_Dgk¿_x0001__x0001_ÿ_x001B_¤? 48¨(±}¿ª)&lt;¨¦?_x0001_WÓ_x0004_JM?Z62¡­¢¿ÔKj&gt;_x001E_t?@¦TÑïy_?Ã_x0010_ò÷?p×^j+?$~9bw§?¼ÙXÇØ?à¥d_x0002_Zz¿Øcù?½û?á§¨Ï¸¿_x0002__x0007_ËëÙ_x0019_O¶¿_x0018_FåÛsä?ÀÛ'}u?_x0002__x000F_\_x0003__x0012_?á«_x000E_ï¡?_x0004__x0008_ë~¿_x0010_n3öÖ?´l'T÷c?XF_x001B_f$?àNkrsã¥?ü"ì_x0018_R_¿2«Ñ_x0004_§¿P^ ô_©~?ø_x000D_Rìî_x0014_?¼\¶Åº?Ð9©)C¢u¿l59s¡?:õ_x0005_êH ?*+µD9Ä¢?Ò!éjE?¸'ù_x0002__x0013_¸?pÖ ½¦ä£?¼Pm!pi?pãðÚI{?P_x0006__x0007_p¿8_x0011_æ_x0015_ªc?JÏ-_x0008_ ? ¸¬¶´ùs¿_x0008_m3â?®¿Üi_x0001_U?X_x0013_;_x0003__x0012_¯?ú_x0015_äÞ_x0002__x0007_Á¥? ëÝ_x000F_p?À»_x001B_Zä&amp;¤?ÂS×éÜ¡? á_x000F_À&gt;r¿À[u~¼_x001D_¿ 1~¦)¡?Åô1ò_x001B_¿TO÷ö_x000B_?_x0004_	_x0005_zL ? _þ÷_x0016_?Ô%£_x0001_ÒF?þïNJæ_x001D_ ?üÓ©¨fÕ?@_pÇ_x0003_?_x0002_¸ï÷¨&lt;?Àý_x001B_S\Y?D}=$ü³? CùÖ½¯?8@kà¦¿ZÛ_x0011__x0011_ö ? _x0008_}s7i¿T@øE«¢?¶×^_x000E_?:ñms'æ¢?:Ü1&amp;aà¯¿h½Ä*Õz¿_x0006_ÊÂ%ìè£?LU_x001A_ÜQ{?_x0010__x001B_ò_x001D_&lt;_x000D_?_x001E_:!_x0016_2¢?_x0010_î_x001F_âÏ_x001A_£?_x0005__x0007__x0008_ÿ_x0011_òjñ ?êå_x0001_ÿ¤Ô¢?TÇ¨Ù«¿¾_x0007_@GÓ ?v·ã&lt;¾,£?,&amp;NÏó¿p_x0001_=_x0015_&amp;p¿DUn$Óü?Ð@¥Väo?¸Ù-_x0008_?tãµBù_x0014_§?Ô&gt;?çÇX?ÌÎ_x000F_ÿo_x0010_?~_x0004_ñ­$¨?_x0011_	{­%¿ Æh'6¿6Á¬D_x0007_¡?ÌÃ_x000F_è}?À¶¡_x001E_+_¿4ä5qT=¿ÆÁÛ c£?_x0018__x000D_ù:_Â¿Ì¶?ÜÆ¡ m¤?0TºB!P?¨¹_x000C_^,Ê?xà,¦?ø½_x0003_£?Híòü÷?%þæ_x0002__x0007_d°¿"Þ_ð_x000F__x0010_¢?H%À_x0006__x0002__x0003_d×?¬K|à(.?põt=h½?¬ëgÎO+?ÅÃõ ?8	_x0001_¯ð?=Ç!_x0006_0¼¿&lt;Që4?_x0002_T_x0016_&gt;¶a?l_x0008_Z#?àiªÁ¨£?d_x0012_úI_x0014_?(Æü_x0016_·Ò?âo_x0007_q_x0018_î¢?(eBV¿wÀ°åÒ³¿ØhXàÖ¥?_x0002_¥'`¿u?ÈsóF9 ?_x001B_5wÒ¿î(õÑ_x000E_2§?_x0018_*nT{3¿\³xEü¤?Qkl×°¸¿ìt~~?¼è_x001C__x001F_Öi?Dú­ûìæ?ø.ÙÛ?Pú_x0008_¡?{LÍ_x0005_?ôÇÀ·Km?¨Ì,ó_x0008_	?_x0001__x0003_¼éV_x0005_?Þàn¥)£?ð¢$^ C¤?`*½öÜ_?Ð_x0016_©õä?Èð_x001E__x001F_`?_x0001_Lñ`={?? ]{ÇÐ^?pô²YØ¡?hÙì!¿?_x0010_ÊS_x0001_Æ%?_x001C_{_x0019_Ë_x000E_?ÈtNN? úÅo_x000E_ÿ}?&amp;à_x001B__x0017_¦?À¢_x000E_¡lµ}?$IGKë? 5+2àÒ?P_x0002_ñ¶¢¤?4óÞ³ ?ÀÈK&amp;¡`¿_x0005__ð=¤?_x000C_£ý¤_x000D_¡?_x0016_3/rPª¿p+A¶?_x0018__x0016__x000D__x000B_?hRêÙ»?^dùÕÚ1¡?VkQãf¡¿0Gy_x001A_Ë=x?¿ùÛx±¿d_x0017__x0001__x0003_©_x0003_?Vêú$ý³£?.íÄ¯_x0007_ß¢?Ø¥îDN5?p~ûËX;?¼=]ë-? R_x000F_Ô3c?¬Ï_x001D_í_x0016_³¿4ðZè1¢?_x0018_0ämz¡?ô¨£|¿PÇ!&amp;³s?´Q°ÌV£?x3ÊçPø?_x0010_½Ç¢_Ù ?N(øÏkC¡?4õ_x0002_Ò?D§_x001B_¹_x0014_G?Æ4¶æ	Â¿ 6ãßÐÚ?hëLg_x0015_}?_x0001_Þ*_x001B_s_x000B_`?^Fëm¾j¦¿àé^Ûö?Hò2Èðá?Ð3¤Ã¹?$~_x000F__x0012_$¶?2IP_x0004_s.¡?³ÎÊNÜº²¿_x0010_«úH?_x0001_.è_x0002_ÿÈN¿øÊMó?_x0002__x0004_¨v½_x001D_º?øÔïfg©¿Ô_x0013_Ê³½Q?ùuÔê±¿æTF-^?¨åÇ¦?=7G*{£?_x000E_¨Å¢¢Ä£?¬K_x001C_æõ?À_x001A_ô_v_x001F_R¿_x0002_æ®à_x0007_ñ?Èöë_x001A_;[?ZÅ/é&amp; ?6î)¶ô ?_x001C_ÞaD$Ñ?E5L?$L_x0001_9_x0005_?&lt;WFMõ-?x4;ì¯?_x000C_É2ÖÇª?¢_x0014_×Æ_x0003_£?_x0018_ëX°F_x0014_?Êcô_â§?üù`|J?¨±2Wí?|®&gt;cª¿Àb),Dt?_x000B_V[_x001D_]?H},í Æ?×K¸MÝ ?HSWí_x0019_3?õÌ_x0001__x0002__x001A_q?ÀÇ¸ÏÆåo¿ÜßÍ´C?¢ª[vàã¤?P=¶ÛJ?ÖI_x001B_5?têïøÕ£¢?@b»Ç_x0010_Ü?°P}a;i?è_x001B_+Õû¢?4_x0011_ÁÞåò?_x000E_?_x001C_Ã4^ ?.ðòèÑÿ¤¿@ñ®__x000F_¼?ôÍ-I¢?X_x0003_Ò}6?ðq©Ó¤s?t÷ÿfä?Lg_x0010_ÏN?bB?ZèM	¿@Ü«S5b¿_x0008_í6Hy?DOñj?pt}Òh?¾ß_x0006_kÕ³ ? Þ_x0007_²hv¿Pì¨µ_x001E_C?(ö&gt;£¹T¿_x0010_²Mæ[?¼_x001F_F"9¹?i)_x001E_&gt;Ä¹¿_x0001__x0003_¹_x0014_³³A¢?ì¤k,Ð?dó¯/ã£?ü¡_x0001_ä»u?Z3÷Ôñ ?kl)°¿@Í_x000B_B?fôÚôÜ_x001C_¡?Ü×|¸ÉÇ¿Ä9f©?_x0018_AngÄ?_x0008_¸s*²ë?([r:ô®?_x0010_Ø$}o?+±×xr¿ºÜÖV¤¤?(»_x0005_±û?°_x0004_í, ?XOÃw±Ò£? e^_x0018_î?H½_x0019__x0001__x0005_R ?0´ôHæ}?ü_x0006_Mf"?ã_x001A_(áJ&lt;²¿X_x0006_¢{B_x0010_¿:¿_x000F_·ô_x001E_£¿_x0001_ÕÜ&gt;LL¿H?_x0002_~5¿ ¨¢¾Ç~?ü	_x0010_®ã? (Û²¿_x001C_¯×_x0001__x0005_h?@Ý"RO;g?¤_x0006_ãf¯¡?¦ª)´¤?_x0004_._x0007_²û¢¿Å­ã;_x0017_¿À_x0004_ãæ]?\keª£_x0008_?_x0008_?]°?ä&gt;ÏÔÎ?|Ü_x0013_®èI?_x0012_+_x000E_ªQ¯¨¿²¥×;¤_x0003_¢?_x0001_ü¦Â_x0018_Ù¢?_x0001_¥_x000B_;_x001F_¤y?_x0001_C_x0002_?,_x001D_Bk_x0011_?_x0005_LÔ~_x0006__x0006_ ?_x0001_ìÙ_¬ÏX?KV¶E_x001B_ ?@ÿv²,ÕW?lÀl_x0003_ci?ôß¬Z¿è_x0010_ø÷?XÒàiË?`m/Üz¿Ìê~r?¥?_x001F_yDH?&lt;!µ½HÅ?:0âC¿¬¯­?ÛÂþí_x0019__x000C_°¿_x0003__x0004_Ú,8ò¡¿Ð_Pêàñ?(Ãå_x0001_¨? l1èF&lt;?¬ò¢3±É¿0ë­N¤?PF`_x001E_¨?_x0002_õª=ÙK¡?Ä'1 ?_x0003_p8°ô&gt;_x0004_3­³p¯¢?ÖþDûâv¢?ä ¼_x0012_Øª?Dï¦è}?¤dÃ_x0002_ø¬¥?ÕûñH?¤${31 ?TÉ÷¹¶Ø?@ð³Õ£?_x0003_g_x0017_:RK?_x0003_2yj¹?°­ÉgB?¬`Çp?À*/ÅNR?¥·Ñ«J?t¥\_x0010_¯y?TîH_x000C_ç¨?f_PT£?_x0003_,Ù&gt;&amp;_x0011_?_x0003_ÓØ_x0017_by?¨¡ÂÍ_x001B_?_x0002__x0018_Ã8_x0001__x0002_³¥?øê_x001C__n?&amp;\üBj©¿l_x001B_~_x0006_Ä?øYl_x000D__x000D_È?BF@MKw¡¿fý#°_x0001_§?Üø¢çE?ÐqªÀª,?_x0018__x0002_½f¸¿ Æ1_x001A_n;?_x001E_ý¬V¡¿@ËaÅ_?°Sü¦õÿ?ü#¡_x0018_n ?È}&gt;_x0017_3¢?¡`¢_x001E_¿ ?rËÅv_x0005_·¡¿^_x000D_¥ì#£?ÔÂ¹Ó#?ÜÈ_x0013_¦_x0008_/?[ûôú_x0010_¨?öt:U¤?È^ÙlË?_x000C__x0016__x0006_¦?ÀÆ#_x0006_c¿\åNpkÍ£?_x0001_10CíC¿àNÜ®?Ì&gt;	_x0007_m¸?èLçÞ?lÏVÈK?_x0001__x0002__x0001_â_x0010_µáH¿&amp;ÛÀ_x0003_L¢?_x0002_ïöQ_x0014_å¡?á5ì`¢?¼¡WP°§?ðX+;Ùp¿_x0018_ú_x001F__x001F_@ñ?`_x0019_¼TWc¿Z_x000C_i!Î_x000E_¢¿ÀS[}ød?@ª_x0008__x001A_÷N¡?8¢]§¦?L6_x0002_Ç(?*ý'_x0017_;¦?EÔ_x001B_,ñ¿´¿°²GOÐN?H	¸_x0016_'·?_x0006_wZ_x0011_7O¥?.HÐ3&gt;?PÒç_x0012_j¦?_x0008_Íz_x000C_ë? ©ÆµÅl?Èøæ,P¿~,"áF[?_x0010_­zÝ?ìó0²?ÀAÁhp¦?¼âG³yd¥?ÖÃìe#Ëª¿Ð_x0017_Ô1Vb?§XØ_x0002_?¸C[_x0002__x0003_Mê? _x0008_OKJa?¼þØ_x0001_P?p_cT_x001E_|?øù_x0010_uÒ?úô3_x000E_l§?_x0010_¿\c7¢?Èa"ceò?À¬ªÁù-?èR¿U,_x001E_?_x0002_!_x001C_vÐ¬£?Ê¦¿_x001D_5¡?ð¿_x000B_î|? b5zXQ¿_x0008__x001F_`¨?8ñíÐ?HüGç_x0017_£?xÜ_x0013_Æ?4¥dÝA! ?$3Éj_x0004__x0018_?¶ybÃ ?HKòÝóh?_x0012_íô_x0018_«¤?ªóÇPk¡?NÕeþþp¤?Ü_x0005__x0019_Ò¿Ê¹:«,ß ?ÒF¹_x0007_é¡¦?ä_x0005_F,_x0018_H¿_x0002_^²õÈ_x000E_¡?ì@&lt;¼?²O'/a£?_x0001__x0002_öUk¦?¡?°èavÄþ?Ö^Z0¿ ]uz?_x0008_NLZ©?j3ÙÛ¤¹¥?ÄTêñè?PºP#_x0015_ºw?(Z6*_x0012_?Hü_x0005__x0018_!=?h±ñçeë?âò_x000B_üÌW ¿äÏý _x0004_ ?ti&amp;yK§?=þk_x000B_o°¿ð_x000B_Ï/_x0010_÷?`úÀ­_x0016_¹?ÐåWº­¢?fíQ_x0007_£?tâx_x0002_?_x000D_Æªî_x0010_­²¿_x0002_AC_x0011_Ð¯¥??eù­w?nFí_x0012__x000D_£? _x001F_pvø¡?~í¼M_x001F_Ì£?Ô_x0003_E-}2¨?@ÏC3V?ÄÆâ¤ê?Î¼îN?PßAs	|?ä _x0010_`_x0003__x0004_~¢?_x000E_ë_x001B__x001A_ä¡¿_x0003_EMµ|?0T¢ÿ?\¦Æ`ïz?YI5½?PLw9¡w¿wØò4¢°¿TiÞr4¨?¸@ïP_x001C_Ó£?_x0003_ð1_x0004_ß!?àèëX³£?Zåi¶oR«¿(,T¨9· ?_x0003_Üâ^ÖiD¿ ]%\Qµ?_x0008__x0019_®ø?2v±ç$B¿à7Ïz·0r¿ì_x0003_Â+:£¢?IùG_x0018_¢¿pÎ_x0010__x0013_Dws?¢×Ý·£?V1V?0ª¿ _x0010_ç_x0012_?º_x001C_JÜ[u¢¿_x0003__x000C__x0002_úóð;¿°=þÒ"l?_x0018__x0003__x0003__x0011_?xH)åMÅ?Ã_x0016_¤_x0004_ ?0_x0001_úÉOy¿_x0001__x0003_äéÔk(´?°æ²ÿ_x0002_?Ø,úñ±l?(ïuÖõ¦?_x0010__x0017_6Ï~?_x0014_Ô#âe?_x0016__x0013_+¡8¢¿ÍWÄ5¥?¤[_x0016_:Óá¤?(£4¥?Ø_x0006_!_x0015_ïl?¶_x001A_`.Ö?_x0010_bÎL!· ?\8_x001C_NÏÒ ?Æe_x001A__x0014_3£?d}æÌß* ?äNkN¡?_x000B__x001C_y_x001F__x0010_?x¥_x0016_¥_x0017_É¡?X44«°n¥? ÈóÏ}°¡?&amp;fÚ=ê«¿c_x0018__x0001__x001F_é?_x0004_ªþ|áR¿b_x0008_ÓVð«¿_x0002_&gt;_x0002_÷ ¿ô;åú»?À$_x0017_î@æ?_x000C_$$F¥¿°_x0007_sC­?Zÿ_x0019_÷_x0010_F¢?nÇï_x0004__x0005_ñ¥?@KBZ?F0_x0014_ëG¡?x_x0002__x0007_LÆ?ÜE6¿i?_x0004_Ù(-Ó_x001D_?Ði_x0017_v_x0008_¢?P³_x001E_Ö¤¦|?@_x0013_Îd2r?ø7SMHÆ? C_x000B_ä?¤ößì¥ì?ÔÊN: ?_x0016_@¢_x0018_ï¤?È¥~ÿ0?PKj,W?(áy¶?Æ¯½_x0001__x0004_¢?D_x0008_ã_¡?°_x0003_L-"¢?P*C_x001C_	_?ø9_x0012_Òz&amp;?à_x0017_îgºnp¿Ää àÐ?ï(_x001A_Ç1?MK Qt?2ÄCü_x001A_k¤?_x0010__x0003__x0004_±Kt?N_x0013_wÃ_x0003_g ?æ&amp;gÎj?@Ts[P?4A__x0017__x0013_£?_x0001__x0003_  R¯!¬?þcSÉ5v¡?@}ÜÄ_x0019_U¿hU·á_x0013_¨?HG_x001E_®Ú&gt;¢?ôhì¦i¥?È_x0002__x000E_Èÿ_x001F_?Ô_x001E_×PF¿0ñË£?ë_x0010_ %¿àrN}?f6¯_x001D_.ý¯¿_x0001_==_x0003_äd?Ôº£?ä_x0019_ê]z?_x001C_¡t¾Ñ?N_x001C_Ð_x001F_s®¿_x0010_wV_x0013_`9¿ÀT¿óÕi¿TvöÇaÕ?¢nèÏ?£?À_x0004_Ób?Hg­&amp;{ £?ú+#èª¿Úï_x0003_øî?Ä_x0001__x001E_~_x000D_!?`_x0005_'h"`?&gt;ôQòs¥?*ÖOY%§?a¶¾u§¿$0{~j_x0006_?\+J_x0002__x0003_J-¿æC«Þ_x001E_F¢¿°"k¢â|¿_x0008_lYOÆ?$±ÌÆ{O¢?À%né_x0005_y?Æû½»F&gt;£¿'Aïï$|°¿82áòé?4_x000F_)l?ÐÁ_x001E_±½?ÌÏ_x001C__x0004__x000B__x0015_¢?8{EÆÛ¡?¬äR|Q¿(Õ÷=v,?HéîÇc?_x000C_¸ýi»?ìf&amp;Õ[«?¼¢õÒ?@+¤ãQ¢?&gt;Fºt*~¡?üXx¡	¤?_x0018__x0007_u#?_x0010__x0002_Ë¿´È_x0006_ZÀ?`UY~_x0001_?_x0016_oùF?òË_x0003_Í_x001D_£?8Xß¶ó&lt;?lÔ&lt;o:¢?zÔ1¾¾+¡?ä_x001C__x001F_ÎJá ?_x0001__x0004_Ç5Eº­µ¿_x0001_¨_x0006_ôY¢_x0014_?ÐgXË7ë?H±LâµÌ?Ö_x0019_ÔÜC¢?ÜJº;°_x0001_?@ã_x001B_Â_x0019_?Îeq_x0015__x0001_¥?t¤¸YÍV?ÄÔÞz_x000C_?p2z	T&gt;?*£w¯¿P_x0018_ûUfS§?X«Q\ªò?¤±ÿaöE?&lt;è)àDÊ?TóëXd¿(j_x0017_¦=ÿ?üºiûó?ÄaRI¿_x0016_èXhN*¢?_x0010_àrx*©{¿ø¡¶v!=?_x0001_­"¿à`t»4?oq¹ö_x0002_¿`#_x0002_«×=¿°Ä}eý´?_x0001_@:¦\_x0003_?@Î³Ô(?w?_x0008_l{¶_x0012_' ?_x0001_,Ï_x001D__x0003__x0004_3ÂW¿F _x0012_B.e¨?_x001C_ðß_x000E_[¢?`_x0005_ÒÕ$?Üçºk?Hú´_x000D_°Í?à4c_x001F_Wt?¢X¦?@ZÀa@Ïz¿_x0010_*_x0002_=ã? ×põ"Sw¿ô,x_x0010_M?_x0003__x0008_µ÷Q_x001D_¿®î¶5?Üc¾¹?|_x0014_øûä?ð_x000B_)/,?ð¦_x0012_S_x000D_r?_x0006_ÓSïoÑ©¿ülî=¿_x0008_µ³pøÂ¿_x0010_)_x0012_(®?Ô_x000C_	Å+?:ø±!G_x001C_¥?Dof_x0007_ó¨¥?^«_x0001_îÆÁ¢¿ªËù»x¾¥?lz_x000D_rà?¸_x0014_e¢?`gÏ~Û¿,JLªÒ¦§? ^2¿:y¿_x0004__x0005_¦íÌ8¡?è0°LÐx?=ÂãÁ7?_x0018_È×¿ý?pä¦²²?HwH(K?ð\ó%_x001D_t?°1I&lt; ²?Ïã_x001E_SÍ´¿:s_x001B_»å~À¿( ÕÏV_x001B_?DªÑ_x000F_¥?¸F_x0019_þÇy¥?¬ævm?¨à»m_x000C_?¤_x0006_s¹&gt;_x000C_?øÓbÿ.¿ Õ¸ÍL_x0003_z?üY®Úê_x0002_?+XzîÚÒ±¿vôV¹Ï±¥?¨×¶h'Y ?_x0010_µ+_x0002_?8ÛÌza?x_x0005_@eÆ_x0017_§?h h«Æ_x001B_?ô	]3¡?ô±C_x0001__x0016_u?@³n_x000E_È=?*¿_x0014_ý$¤?¼©.)¢&lt;?p	·^_x0001__x0005_"ª?ÌáíTÔ?àf ¶~?^¡n_x0018_R¡?_x000C_F_x0002_n¿à+®óz?«_x001D_öS_x0011_â°¿èä_x000C_×»_x0004_?ü_x0011_TâWÀ¿,/Ò²µC£?¾:h/b_x0003_¬¿"-C÷q¨?H3õþµø?.j_x0001_ÛG¤?ÄÐì_x001E_[?´ ­þ¿V÷_x0011_1à¦?_x001C_ %m_x000D_?_x001E_î_x0018_Æ¨¿4hl©9-?0Õ&amp;íù«?pQz÷Äõ?H©yCT?ÔhYÖf£?_x0008_6¶êÙO?_x0016_r*?}£?_x0018_*2ô?xV®)t?,(ößÍ¾?¯1_x0007_f~¿ åÊÄf¿_x0001_: PâHb?_x0001__x0003_`5·¯_Ý?_x000C_´ÝIgü?$Bd_x001D_Õ!¡?V x% ?ÐÉL_x0014_êZ?_x0010_¡¡òR¡¢?&gt;_-Â4±£?h¨Hµ»A?	_x000E_n¸?MÌÄçôq°¿"NäÆ¥?_x0006_Ê²§Ó¡¿_x000C_x_x0001_y0D?à_x0006_PYf?8ã?:h¡?)ßû¿_¦?·ÄÄÇ·¤?@Ò="pP¿¤r#_x0001_Â@?$_x0002_þ5_x0015_?_x001C__x0007_ë1d?|"loj_x001B_§?Ìñ)ÝÝ¤?_x0001_Ï'tè?\5=6Á_x0014_?Xb_x0004_3Ê_x0002_¿/ib?ÜËB§ôf?_x001C_¶±]ë¿_x0018_b÷_x0012_#?_x0001_¤__x001A_Zª£?,FF_x0006__x0001__x0005_3_x0004_¿°OMÊÈEs¿ty|_x0006_þ_x0019_¥?_x0014_ó_x0005_Í¶?t_x001C_|_x000C_¾_?ÔÂBm_x0019_z?pn&lt;8ð_¿4+Ëüc¤?àqg_x0010_¬Øc?ÀóDâzS|?Ä¦PÐï_x0002_?Àá1zb¿¸lñå­u?_x001E__x0015_­èG¥¿H_x0016_ë{ÿº?	D_x0007_Ýòw?@qª&amp;?$â_x0010__x0001_i??_x0004_[_x000B_§4 ?_x0016_~°_x0016_§?bUíy\_x0017_ ?tç¸_x000B_KM?@·±záÜm?¦ºø`kz ?875ÂÑ£?¨KÙî,?°®EàÒ?à,ì3ª¯?_x0018_IÁß§?_x001A_ÛÕ¡Jé¤?ÞÞ% M_x0003_ ?_x0001__x0008_qãx¢_x0007_?_x0002__x0003_¨²*ÄÂ? 6éÝ_x0012_£?¤¶`u?Ã_x000B_.¨sv?8TµÅwi£?ÀÃïJ?1J ?XØy_x0005_¼?èå;&amp;"4?PïtQù{?ðs_x0013_·ý?_x0002_ùtÐë0¿|36Kª?Èçõò?`\¼_x0010_È¢?_x000C_Ð´¦ñ?&amp;ÇbKzÌ¡?¬d_x0007_sùÓ?4*´%_x0005_8?æCO÷_x0014_ý¦?¦~]_x0007_/Ê ?(2+_x001F_ê?ÞtL_x0016_}¦?DªÌ?@]ÎV%?¬ÅG¡JÎ?$ÓüÂ?`I_x0019_¤M?/0Í _x0001_¡?¶ìPôR¡?"¯Q½§£?_x0002_h\]_x0002__x0005_ñòI?°Ç	ü_x0006_D¿@;îúÌÆS¿§7_x000C_ÒÈà¶¿^ÇÝ{_x001B_U£? _x000C__x0016_âe¿È¿ô[M?ÄNh4_x001B_?`ö{_x001A_eàb?îwd`{«¿_x0002_v_x0015_{y±#?SÚ¸Î_x0004_¿_x001C_ãS¤?DÙØ¨_x0013_f?_x0002_&amp;_x0018_þò_x001E_?h?¬m!z?S'ñf_x0019_?_x0010_w³»_x0001_Õ?Sür_x0013__x000E_³¿zíSÊu¤£?$|_x0015__x0012_r	 ?_x0010_P½¾½^|?tå_x001C__x0016_:^?4W_x0003__x0017_ú?hXð ¬V?È#õÍwß?àkùµX?|ây@¹ ?~¦Ö´â~ ¿_x000C__x001A_8û±÷?L«vþû0¨?,ç¶ $¥?_x0001__x0004_+{Ù4¨?öøÃ_x000F__x001A_¤?r_x0012_ü_x000E_x¦?_x001C_;_x001F_"_x0002_r¿vzÿDë¤¿hÍy_x001A_¢\¿pÌ:zª¿òò/_x0002_­¤?ü"zØ_x0013_B?z¸Æ´¯¿Ð_x0018_t_x0019_+¿ ³lOú=m¿(¸Ö*¥'?PT_x001E_4§×¦?à²r7O¿¬¥_x0006_ÂdT¿@øWëNx?ò&gt;¾À_«¿æ_x001A_Ücð¢? Ó´_x0008_%í?`~P# ?ì!¼_x0014__x0003_\?¨¼Z_x001B_h?PHç´:¿N£ÞlÅí®¿0»_x0017_ß²Å ?ãhß_x0011_è¡?Nû³?_x0001_6qmÁ5¿`¨_x0017_Ý§±{?ÇX&gt;ÎÎ¿øJoú_x0002__x0003__x0011_+?\dÒ=¿_x0002_×_x001C_"¬v¿_x0018_Kµd°?¤À_x000B_}_x0015_?æöÊËÿa¨¿	F©£y?_x0002_ü_x0012_åÀ?4ØÜjÀÎ?°EúSwt?&lt;_x0004__x0012_Ä¼\¤?¨¯u¡~?_x0002_þ¯ÕÞ_?äQQq£h?&lt;)Ù¦ ?_x0010_,_x0003_½?ï³%d-@¿c{F+?ÌIFvµ??°ìP1ÐS¢?ÀJEZÊÌm?Ì_x0015_§©_x0008_u?è[_x0007_Ïc¦?aL9_x0012_ä¿0y)â¡?¼ú_x0001_Õá?)ïbj»ã´¿~Rî _x0001_¢?&amp;ÉÂYF¢?P55¯ÿ?_x000E_u\¬_x001D_?»_x0012_ãtàK°¿_x0001__x0004_`_x0017_ãI£X?Y5©Õ¹¿ÖcÀÊc¥¥?V®{_x0016_¢¿ÃoÕ?H_x0006_Õ_x001B_¦º¦?°Ä6òã²¿¼WîÃ¢?ä%|X³¡?Òßo3Å¤?^}ª$²¿2Î`¢Í¡?×²n7_x0002__x0002_²¿`4pÛÁÎu?,_x0014_ÌUÉ¿ÐRp_x0003_w¿@Ã:ÄÒhi¿HeV,_x001F_?ZªæØe§?¤&gt;~Zõ?_x0014_&amp;_x0003_Ny=¥?À]Ã_x0014_Q{?sÊÍ?Ö¢?àÜÂ'hx?À2n&gt;sÆ?|ª²_x000D_e?Ô_x001E_\_x0018_@À?5_x0012_Ù_x0001_? s_x001F_uÈF?2Ir_x0005_Nv ?ü× _x0015_JZ?ô°¨þ_x0003__x0005_sÓ?øÛ)ÀY"?nn:·Å¥?à_x0014_ù´¿Ï?V&lt;9Nê©¿0FïÀJ¥¿_x0005_Yôë3´ ?&lt;úàBQJ?,¤·^ò­?¤Bl¸?_x001D_?À)¯_x0012_ëm?`j¯o?ìI2y¨?_x001A_;{oêI£¿Kâ#é¥?-)_x0002_\í¢?_x0002_D­«öU ¿ÌaVª ?è_x001D_y(?\_x001E_:Ýt_x0012_?¼íõø?_x0004_¸p_x000C_ ¿9X?üF?X_x0016_YÊh?_x0018_T_x001D__x000C_é¿ÀÅeGáÏd¿i_x0017_ö%?*%_x0004_ÌýR£?h±_x0001_6¤¿_x001A_Æ_x0019_Ç52¢?D»_x001B_´Û£?ªÕoü´£?_x0001__x0003_ª_x0013_oj+ ¿_x001F_B_x0001_´\?_x0004_ý#ÊÞ?djZº¿_x0002_ÐP_x0011_=ÿ¤?(¤ë?"_x0007_·$Øêª¿Ð_x001B__x000E_m_x0007_¢r?P_x000E_³ô0à§?|71ðCí?_x000F_´¤Ï¼ ?zN_x000D_g_x0007_ô¢?bR#*¢?@ýô@ãÖ^?&lt;b9_x001E_·?þ--Ñ_x0016_¢?_x0003_@_x0014_.¡?ÔE¾kÜÌ¥?¶ÓË??h~T'ìS ?àø/_x001C_pb ?8A«Øº?ðâ¿Ø¸± ?P7._x0006_mÚw¿ Z*kú_x000F_}¿ ^Ã1õ?VÕtFÌ¤?Lüä8%§?ÌãÄ&gt; ?H'Fù_x0017_¿à_x000F_¸_x0014_¿\¡?ÀÛ-÷_x0003__x0004_&amp;'?ê_x001D_é3_x0018_£? &gt;sëýj?Ø_x0005_ìóSi¤?ð\Øú{}¿ R8Nêbr?ÇÑM_x0014_?_x0010_B£1z¿Â_x0001_FoÓ ?Ö_x000C_T´°1¤?º;_x000C_}?h2ÖÔ6?_x0002_e°7¿ø_x001F_o_x0001_?DENU5´¿Ê_x000E_V)¢?Ì.:Ú|i¿hS¹_x000C_:?ÐÜnÔl?²mS¢ø¥¿Ú£*êº8 ?k¾ct¼Áº¿`6=(¡¦?àEÊÒ[£i¿ Ø¢á_x0015_Ç~¿ )Þ¿_x0014_¤?`¬±'±s?ê¼N?tÄ [¢s?pó{²RÌ¿úXÊ¯_x0011_¤?_x0003_(ªêÈõL?_x0001__x0003_è¹u~Iã¦?Ï_x0013_ºN©?ØÞ_x0014_rÝ_x000D_¿_x000C_#ü ¢?àÅÕe?¨ ?ÎÛby4_x0015_ª¿_x0008_àa¼É?°!7NÎ_x0016_?ü±@aØ£?%¹_x0010_QÏ©¶¿¼4#_x0016_Ùú ? _x001E_Î_x0011_¦¿äÀq{)?ÞtD¿øg_x0002_,_x000D__x0003_?_x0019_Î_x0003__x001C_w?¤_x0012__x0014_	Òß?°³Ûú½_x001A_?øÿq{öP?ÔÞKH~%£?xÃa/J¤?0_x000F_²Z&amp;Ý?T¢_x000E_2_x001A_?(èiC_x000C_¥?Ç	ºJ¹¿0`Dt×\p¿@îíû_x0019_²n?À_x0002_,n¾?À_x0002_t­!XU?_x000C_zqÙ_x0006_ ?_x001C_×q4_x0011_£?èVg¯_x0003__x0004__x001D_Í?þT_x0013_åòW¨?p_x0019_° çÌ?ð«0h9?ÀÚ4ÍÝ|?&lt;ÙÛ6%C§?ÄX_x0005__x0012_Ç?1¾l«9?Jì°In¯¿ä®"Dôð?®ÆÆ!¨¨§?_x001A_1»xK¥?_x0003_ç¸\Qu`¿\Mú_x001F_9C?è}(_x0002_ô.?¦ÿ¥øEg§?äáÚ_x0019_GJ?¨E0¬É?h(×:zò?ÐéhÖ&amp;?_x0010__x0005_&amp;Ìq?pgåÞ_x0001_¤?âÆ{Þ_x000D_á¢?ÜLN0E?àþ$2Îz?°àÂ¾_x001C_f?ÀÅJ_x0006_Ua¿Iûtí¨¿øÛÏ@L°?xZ#Ò¤?l[_x000C_}Ì?àPÎ&gt;Ç?</t>
  </si>
  <si>
    <t>87ae929ee4d1065462230c7b90a1913c_x0002__x0004_ô»÷Òà_x0016_¤?+C_x0007_¦?ª¿&amp;ß÷¨¢?ª¯Q·«¢?D	´rÚ@¥?ì±_x0012__x0003__x000D_8 ?_x0010_sf%áf¡? Â_x0002_¢ñ?í_x0016_é4Ôµ¿_x0002_²ðèh¿p_x0001_á&amp;dÛ?nj¿_x0016_¨?(ý$¿_x0015_¿ KE+¢?öò+ÄÂ¥?_x0002__x0013_)U_x001E_9¿\£_x001B_¼ ?d%A_x0015_yx?¸d_x000F_eÃx?àB(_x0015_ôKp?-) ?ÈâxÌ?´_x000B__x0007_ý?\É_x0015_ËFÿ?¤Ý»F3t¿¦_x0004_¤?h&gt;]üª?ì_x0001_K?wP?ðb_x0018_Ã5X¢?&lt;B&lt;d?H_x001E_ô_x000E_¼_x000D_¿è_x0017_ê_x0004__x0006_Õï¦?(,¶¿¾¦?ÆjrH¿JqEÝë;¢?XÎ_x001B_Ò÷?¸ÕöOl?ØãÎ_x000E_?°Èçg_x0005_?øxJ?ð[4¿$w_x0007_uFÉ?¸o×Ð_x0016_Ä?´D_x0014_? _x001C_vK_x0001__x0005_¿`®¥ú~Ì?l_x0004_á_x000E_7?³V­_x000B_%I?$ðB&gt;ù?.²¹_x0003__x0015_ß§?5Ü;_x000B_j¹¿ÖÀ'_s¿¦3Ý_x0017_ ?_x0004_z_x0003_¢)Ì?_x0002_×åÉ%ý¤? naNç¸e¿TÏý3YÊ?À~Í_x0012_d?yË_x0015__x0019_?5ä2»X·¿h´|r¦?ð||*}t?¼¾¥4}?_x0001__x0002_ÅÒþó_x0006_?hAi*¹}§?n_x001D_Û;Æ?Ð,Õd_x0004_Ë?_x0018_ÆS_x0013__x0006_c¨?ÎÌsá°¥?L_x000D_OÙå?N_x0005_íÇ_x0003_z¥¿¨`]é?@®Ñ¶As? jFi"+?,nâËG%?àb@¡?&gt;ªÃ¸ÁF¡¿P:¶×)þ?àD«.»Ü?0 8!~|?_x001E_TSùÕ¦£?X{XU_x0006_;?,ÕcN_x001F_³¿ ìû1eHr?ºæ+_x0011_ç± ?(0æí3?@êÆî[m?_x001B_ ?E?Øl¢÷ÎÙ¿¬­«_x0018__x001C_?¬w,Ç_x0005_¯¤?``($_x001D_¨?È\_x0015_ áÔ¿¾ÖL_x0004_7§?_x0011_h_x000E__x0001__x0003__x000D_?°VD|¿à_x0008_$Eð¿_x0010_ZC	f/?¢Ãi_x0014_ ?\£"¥F?_x0016_UË}P¡¿ª_x0006_ö#I¿HÐõZN_x0012_¢?ô¼þh÷Å?1_x001B_Â_?_x0012_Ä_x0012_¿`¶õwi?H÷b6ru¡?_x0003_yu_x0004_¦¤¿_x0014_âE#·ë?ØÊh5Å?8¥RATª¿J_x000C_:==á®¿4m·Ü,¥?ð_x000E_N),e¿ðá'ÖÛþ¿X.ù__x001D__x0015_¿0_x000E_?qÁ}¤?&lt;vr/a¡?,çØ_x0002_¤_x0012_¿øGF_x001A_²:¿0@.¿t¿¤/_x0015_Ë¨°?H9!T£?L»úX	m?Âín6%¢?_x0001__x0002_ kÎv_x001C_?jãCÍÈ¤?éÒoÓ_x0004_q²¿ÒqÀ_x0004_sh¥?lº(©Ô ? Ù_x001D_U_x0006_{?_x0018__x000B_)ÏïÏ£?|Ü0_x001A_¤¿_x0001_Z¤_x0018_É¢?Fdw©;b§¿ _x0002_c_x0012_S¦?_x0010_`*2R¨?¤iY ?BSSÿî° ?ìÅ¼|½¿_x0001_Kéî9?þÇ¥6_x0012_¡?PHËÿ²?_x0004_8à_Ä?_x000C_ï»¼Ø_x000B_¥?_x001C_Ú_x000C_ô~?&lt;¹o¯Ê%¢?Æô_x0012_?´Ð_x0006_/ùy?à_x001A_.éFj?AgÆNE{?_x0001_."_x0006_¦ür?ÚåÎ¼N¨?_x0004_ñDÈº_x001F_ ?_x0004_®C`?qÛaÎ??&lt;²_x000B__x0001__x0003_q?ÐÄíW_x0015_s?:¨ùÒãH?Ð»úK¢q?do³çÏ'¡?¤û2tt¿6³I¨_x000E_ ?J_x0002_áÁ!¥?ì°Àø&gt;£? ØØõ¿À_x0011__x0004_»ãY?¨Í`S7 ?_x0001_¾_x0002__x0011_7¿pX,pMíz?ªxk°Ò8¥?àÑÍ½÷~¿@ùwU?ÐµóCÅçt?°ÿg.»¡?:c[6Q§?&lt;ô*Ý&lt;¢?ô±Ø¬p?¨_x0016_#_x0019_Ä?L_x000D_V®_x001C_L¿4Óuqì¦?{*l M?òm¾V_x0008_?_x0016_C_x0003_²©¿_x001E_N8TâC?_x0001_c+ê+&gt;¿Tä,_x0011_Ú?BßÝÑ_¿_x0002__x0003_H.Åë&lt;¡¡?°}¸Çúl}?°r_x0012_4Ð}?ÒÊH¥¾5§?7 Ê{¿ÀG"­÷:?~,6[Ä ?V_x000C_Gr_x0001_«¡?D§ïã_x001E_Ù?_x0016__x000C_¿_x0005_x¹£?¾I0Ï_x0002_ ?ÔX¬ÄÒ¿éux¥¡@`t_x001A_f5Ñ@Á+G:Ì8@gÜ.lË@ÚQ2_x0006_@2Nùù@ÿ¢x£~@}£îC(e@ÄO=XÒ@¿b~B± @æb§È@ª« £_x0006_Å@¾eéK@ºÍ_x0015_#ºâ@¤'·l@óáÝ_x000C_ì@ÂL_x000C_Ük±@_x000C__x000D_P±åX@û_x0003_¡Ð_x0011_Ð¡@_x000C_ Ûq_x0002__x0006__x001B_v@Þ£¢µ@_x0014_4_x0017_ñw@"rTòU@f£ññ¾k@_x000B_ÈÖt(~ @¦]Z_x0011_8@kI"ëÒZ@_x0010_/@¡&amp;@Ã§Ómñ@_x0002__x0007_ëöÓ@_x0007_Âwe_x001F_¯ @Ä_x001B_Ö_x0004_@&gt;öEè@XÑ_x0006__x001F_Y@ÄÔ_x001D_´Õ@î£«_x0001_ôx@ø~&gt;eó@Ì_x0019_ú~_x0012_@\j=àv~@_x0010__x000B_Lms¶ @l_x0003_óÃ@_x001A_YÐ_x0010__x0003_@~0»k+Ô@ûÜÇú¦@Ûä^=_x0003_@jX_x0011_×F@%_x0011_f¯ß @_x0019_»\¡@"ÁõgN@¢8}6{L@öÿÿ3_x0005_@_x0001__x0003_rÎ¸d@{§@¬80_x0015_~_x0013_@SÌ©@_x0002__x0001__x0001__x0002__x0001__x0001__x0002__x0001__x0001__x0002__x0001__x0001_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 _x0002__x0001__x0001_¡_x0002__x0001__x0001_¢_x0002__x0001__x0001_£_x0002__x0001__x0001_¤_x0002__x0001__x0001_¥_x0002__x0001__x0001_¦_x0002__x0001__x0001_§_x0002__x0001__x0001_¨_x0002__x0001__x0001_©_x0002__x0001__x0001_ª_x0002__x0001__x0001_«_x0002__x0001__x0001_¬_x0002__x0001__x0001_­_x0002__x0001__x0001_®_x0002__x0001__x0001_¯_x0002__x0001__x0001_°_x0002__x0001__x0001_±_x0002__x0001__x0001_²_x0002__x0001__x0001_³_x0002__x0001__x0001_´_x0002__x0001__x0001_µ_x0002__x0001__x0001_¶_x0002__x0001__x0001_·_x0002__x0001__x0001__x0001__x0003_¸_x0002__x0001__x0001_¹_x0002__x0001__x0001_º_x0002__x0001__x0001_»_x0002__x0001__x0001_¼_x0002__x0001__x0001_½_x0002__x0001__x0001_¾_x0002__x0001__x0001_¿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0017_6÷_x0002__x0017__x0017_ø_x0002__x0017__x0017_ù_x0002__x0017__x0017_ú_x0002__x0017__x0017_û_x0002__x0017__x0017_ü_x0002__x0017__x0017_ý_x0002__x0017__x0017_þ_x0002__x0017__x0017_ÿ_x0002__x0017__x0017__x0017__x0003__x0017__x0017__x0001__x0003__x0017__x0017__x0002__x0003__x0017__x0017__x0003__x0003__x0017__x0017__x0004__x0003__x0017__x0017__x0005__x0003__x0017__x0017__x0006__x0003__x0017__x0017__x0007__x0003__x0017__x0017__x0008__x0003__x0017__x0017_	_x0003__x0017__x0017_6_x0003__x0017__x0017__x000B__x0003__x0017__x0017__x000C__x0003__x0017__x0017__x000D__x0003__x0017__x0017__x000E__x0003__x0017__x0017__x000F__x0003__x0017__x0017__x0010__x0003__x0017__x0017__x0011__x0003__x0017__x0017__x0012__x0003__x0017__x0017__x0013__x0003__x0017__x0017__x0014__x0003__x0017__x0017__x0015__x0003__x0017__x0017__x0016__x0003__x0017__x0017__x0018__x0003__x0017__x0017_ýÿÿÿ_x0019__x0003__x0017__x0017__x001A__x0003__x0017__x0017__x001B__x0003__x0017__x0017__x001C__x0003__x0017__x0017__x001D__x0003__x0017__x0017__x001E__x0003__x0017__x0017__x001F__x0003__x0017__x0017_ _x0003__x0017__x0017_!_x0003__x0017__x0017_"_x0003__x0017__x0017_#_x0003__x0017__x0017_$_x0003__x0017__x0017_%_x0003__x0017__x0017_&amp;_x0003__x0017__x0017_'_x0003__x0017__x0017_(_x0003__x0017__x0017_)_x0003__x0017__x0017_*_x0003__x0017__x0017_+_x0003__x0017__x0017_,_x0003__x0017__x0017_-_x0003__x0017__x0017_._x0003__x0017__x0017_/_x0003__x0017__x0017_0_x0003__x0017__x0017_1_x0003__x0017__x0017_2_x0003__x0017__x0017_3_x0003__x0017__x0017_4_x0003__x0017__x0017_5_x0003__x0017__x0017__x0001__x0002_6_x0003__x0001__x0001_7_x0003__x0001__x0001_8_x0003__x0001__x0001_9_x0003__x0001__x0001_:_x0003__x0001__x0001_;_x0003__x0001__x0001_&lt;_x0003__x0001__x0001_=_x0003__x0001__x0001_&gt;_x0003__x0001__x0001_?_x0003__x0001__x0001_@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_x0003__x0001__x0001_\_x0003__x0001__x0001_]_x0003__x0001__x0001_^_x0003__x0001__x0001___x0003__x0001__x0001_`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_x0001__x0002_u_x0003__x0001__x0001_v_x0003__x0001__x0001_w_x0003__x0001__x0001_x_x0003__x0001__x0001_y_x0003__x0001__x0001_z_x0003__x0001__x0001_{_x0003__x0001__x0001_|_x0003__x0001__x0001_}_x0003__x0001__x0001_~_x0003__x0001__x0001__x0003__x0001__x0001__x0003__x0001__x0001_ô_µÊF»@_x001E_íè_x0010_ÿ(@æñ_x0004_#_x000F_@¬_x0012_Î3aD@È)}_x0013_µ_x0008_@¦Í@?Û¨@Ìú¼å ¹@rHÍÃ}ª@.]F_x0010_@ÈÀ¼¤dÏ@ÍÈ54Í2@@_x0002_ñ_x0005_ù @_x001A_°í+ùò@_x0003_$ö47¢@ÈX?jW_x0014_@E9_x001F_Àÿõ@ò­+@q`$GÖ@_x0010_89J¿9@ìpÒlO@ZîS_x001F__x001F_ù@w³3Ý7¡@Þ¸ýÌ{?@.Og+é@ìþM_x0005_Û@x¥ª­_x0001__x0002_Xs@þTó@zûAâL @I.¾íkà@\âl²÷@`ìÏÿû_x0014_@úxtã±_x0008_@t_x0013_ÅÒæì@þMÄR²@äCXeð·@ô&gt;¤_x0018__x0013_@$_x0006_Ôú3Þ@nùp_x0007__x000B_8¡@_x0019__x000B_AÓ$÷@bZ8pÎ§@2&amp;`¬]@F _x0014_»Þ@B{¾_x0011__x001C_¸@Iw¡lk@\,xa_x0012_@/á®¡ù @ÄÖíáJ@_x0006_04 Pç@¨Ò¼±2Ý@B|3«¢¾@¢l_x001D_"C/@Y´s¦ïä@]D7²@ÆÊ6è÷n@_x0005_=GEE @Íué$º@Ô_x0010_cÉ[v@_x0001__x0002_X_x001C_2$Ó@_x001D_}KH_x0015_@þ¸®æ/$@¢rö÷&gt;Î@ÄÐR$Nû@_x0001_|_x0010_¸_x0007_µ@OÉ_x0015_+4@_x0008_ð~Æ_x000F__x0007_@_x0012_?;çLm@¥c@&lt;n¼&amp;_x0007_@1Ô@5_x0018_îS¢@682j@_x0012_ÂÌR`_x0007_@þmD¶µ_x0008_@¤«9tU_x0017_ @Éòõ_x001A_s®@Ñà¡]&lt;M¡@æÖJpÅP¢@ê_x001F_ïq_x0004_@.åF,._x0016_@æE@_x0007_\_x001E_@_x0015_j­d8Î@©'ps@[ØðóB_@_x000C_qó&gt;4@$ßPá_x001A_3@ÆÌ'_x0002__x0006_@_x0004__x000F_û¹Vý¡@Ú³&gt;V©@L_x0013_À_x0001__x0007_Ë+@Âh#_x0006_ò@RS=_x000F_@Ø_x0003_°_x0013_éV@p¾wâï@ô_x0010__x0010_¶_x0008_@¢!¤_x0005_ô@\WÈâ_x000D_É@¨Â²_x0002_ñ_x0006_@ÆÈ_x000C_UöÔ@jÇ}vÃ}@_x000C_ê6¾¶@J_x0014_®}~_x0011_¡@T¬)ûÔç@8Ë_x0005_Ð­¢@®Q@àâ_x001B_ ô@hè_x0018__x0018_\ @fÑ_x0006_øò@.óZj^@_x0012_R_x001E_ë_x001E_@_x0004_+ ·_x001F_ð@ú.±{@:2Å_x001A__x001A_]@x´Wc|@©®ª@_x0016_Ã6Ò_x0004_i@ÁÐ/HÖ@d_x001B_«¹Ì@Q_x0004__x0014_ç @¶c¤ùÙ@p_x0014_íÀ_x000E_@_x0003__x0007_BåQ_x0005_=@¸».S]3 @Â7ÂùM@È1_x0011_`@_x000C_æP«@àßr_x0018_@&gt;Ëm_x000D_¬@¬6[Èî±@®&lt;©õ_x0011_@¤Z¨5Ú@@Ô¯+¸57¡@N_x001A__x000B_7´É@Ø_x000C_´'³!@J_x000B_aßIÀ¡@&gt;_x0011_o&lt;f6 @xLÕ³Ø¾@p_x0008_ïo_x0019_v@¿_x000F_6«K)@ð_x0012_wÀÆ!@Ùd@3X@(Ï£·@=_x0004_,j_x0004_@_x0014_³/_x0019_¿¤@_x0006_T°_x0001_ê@ü²A2@$ûÓ3Ç@©_x0013_+Z" @_3_x0006__x000C__x000C_Å@´P _x0002__x0008_¼@_x000E_Ì¿ @à%ÊØ^@R»_x000B_$_x0001__x0004_m_x0017_@n3¶oV@¯w{ßë@(%l_x0019_c¶@_x0006_0"_x001E_¹À@¯_x001D_¤În@_x0002_¶ø_x0006__x0018_@älk_x0006__x001B_þ¡@Ø+«pèÔ@#kóF+@@a_x001D_9m@@¯äGÙ@äJ2ô§÷@_x0017_Èí(s¡@x¿ß¥@(Aö¨Â_x001F_@Úñ²&gt;	æ@"Ì¿¨_x0011_p@£6«H¤@håS_x0015_k@D¥_x0012_·á @Âá_x001B_ÿ@NºbÆ0@ØJUpÝW@_x0014_;_x000F__x000B_.@_x000E_ë+@È@ÀÏ_x0017__x001B__x000D_@=tÜXu@ÔÊ_x0003__x0016_Ý@Dr`&amp;èÞ¡@úÞ_x0010_Av @_x000B_ud&lt;XI@_x0001__x0002_ëì_x0017_½=É @_x001B_Gý_x0016_BH¡@7_x0016_-­ÿ¢@_x0004_Cca@m_x0017_#_x0007_b¹@G^_x001D_½æ¥@È¨SH\@_x0017_^¢±ø-¡@^Ó÷¥@ü¨w+ßþ@øòyØë_x0011_@¬c)]@i)Úl_x001E_@¢FCï~E@ò_x0012_mZÎ@g_x000F_Ç*Ü@ÁølÕÞL@ H3N@4Ä_x001C_@%°b´_x0012_.@_x0005_éÐC@jÈRG^í@3èO93½@Ö-_x0008_4ß@_x001E_¿Ö¡õ@FÞ-@_x0004_¸,LE@ñð_x0006_^¦è @¤_x001B_ý£]Ï@dB#G_x0004_¢@o¯-¤@ð.c_x0001__x0003_èW@8_x0011_Í)ªy@¬ÿ·@üâñ{'@¢F&gt;_x000D__x0003_@ýÂCtR@@#TÝ@_x0002_@_x000E_¿W `K@5Ué÷kù@_x0008_êÆÙã@_x0014_ìÿTó @èÍ]1Ø@'ÜÍõ0@T½?&amp;ýæ@ÉÚz_x0005_@ø¼_x000B_ÁÏè@_x000E_r9¯k@Bý´ô_x000E_@_x001C_Z¡[µ@¹+þð_x0018_}@t/vêp @`÷ph#W@ì_x000B_Ý_x001A_J@`~f¾d| @¤BZ¨Ý @reüvW@Ë8»_x0019_²«@öo9üËA@_x0008_Ê¾ê­ @\ñ!¢ø@6O%kðÂ@ÀÚà¨w°@_x0001__x0002_¶{_x0005_ÔBT@tæ]_x0010_Õ_x001E_@ü°öng @_x0001_Ú"È@(ÁÒÿÄË@ÆÄZ5³Ô@*TÒ­n¬@nºä~4$@_x0002_gY¼V@$¹4´&gt;Á@BÉÒY@¦_x000F_)Pxt@Øý5n'À@aTÊ$?@È6Ò¨ñò @&amp;¬C_x0003_Ü4@$/Çá@ºr_x0004_5_x0002__x001F_@.ÿ_x0007_Óç@t5¾á^@Ô÷Àm@E³"É"Á@(Ø³´@VÂåó @W¸F_x000C_@dt±®_x0008_´@4_x0012_ÜÔ@È7ç T_x0006_@Êfå F(@úþ_x000F_0æ@`Béth@b{Gq_x0001__x0007_J@f]â@-Ü4JG@j_x0003_sWñ}@ ËÜ@ã¾â¸V­@FÅuá_x000D_@¶_x0002_D6_x0006_¢@&amp;_x0018__x000F__x001E_ ï@$,@_x0010_ù"q¤@wä^gÝ½@F3_x0005_ºm@_x0010_ÚqÉ_x001E_°@DÞ)_x0011__x000B_@¾SrgBÏ @H_x0008__x0017_¼-¶@¾j½_x0007__x0012_à@ÒW÷X_x001A_¢@tÞÞåáX@¬6a{¤@_x0018_â*ä»@åc%×Ì@H³Â¶@ø_x001D_Â	_x000D_@t2_x0014_¬@ÊíXÙ¦g@á¡¼_x0011_)@_x0001_Ô_x0004_þK%@ä/Zu%£@T&gt;Ý6üg@(þÏvU6@_x0002__x0004_(DÌÒ¹Ñ@ðü06@$§×gg_x0004_@|_x000B_e_x001F_pn@_x0010__x001D_m¡í@ô_x0016_Ãü@qÖ6³@lCeòª_x0014_@È0Ý¸«ÿ@Ö|¥_x0010_*@+_x0004_ê_x0006_µ¡@z_x0012_JC@Z£Duk@Ì%0ô {@N_x001D_ØP@&amp;f_x001F__¡@®þe@â_x0018_i'Ö@°8Ð_x0008_/@Ó_x0014__x0017__x001D_@ú!Ì{;@&gt;_x000F_|3ùË@Òrö¯1@_x001E_lVb¡A@Dq¯Þß@_x0010_+&amp;ä+@hy¢_x0017_@"JM1@´_x0010_S:~@äz²_x0003_Í@l|_x0001_osª@¬\_x0010_¦_x0001__x0005_9@_x0008_ymøo»@9¦(ðl@2ôÆ	_x000F_¼@_x001F_ßþÏHü@dt_Ë´@0ÆÔR_x0002_k@Ö`_x000E_d_x000E_"¡@Â_x0007_P_x0017_`@Ä0»Ûµ@¢év_x0005_@cÁ_x000F_M@ÞB_x0007_£@òóµÜ@®uYÉD_x001E_¢@ÿù¶½_x0006_¡@jåX(@°3_x0006_¥3Ý@°_x000D_·Nª	@_x0004_Zr½°@øô)_x0018_@Dñ´Ç_x0005_Ì@(÷u^M_x0003_@{P²;µ¾@\éPéS@Âb£ÀVÄ@_x001A_ÝÁ7X@Z¦¤ôY|@¤m_x0013_ox@_x000E_GäYÝ@¼Ñô¼7@æ_x0019_æ0È5@_x0001__x0004__x0008__x0005__x0019_MÎ@Ó«Ã_x0004_Ì¸¡@lLÿÞ_x001B_@ËñèØ_x001F_§@ÀÏ&gt;_x000D__x0019_@&lt;Úeíx_x0016_@àQ_x0012__x0012_)@|Õ9_x001B_ã@¼_x0001__x0016_ @æ°(Å±@\íºß_Ö@~¼fL²@zªÄ[ûR@J÷WÖÁÊ@T#õÅ§_x0002_@ÂiVk@à0ã	öB@b.ÜîPã@_x000F_öºô¹Á@*e§ø_x0007_@ËÅe*Øi@f_x0019_Ünþý@&lt;9.Å@fû¨m·@@_x000C_{ÎC@rÐ¨_x000B_H@J!_x000D__x0003_.²@\»Úâ¬¥@6%¤mvÌ@bËGÙ@,®S_x0015_k_x001B_¡@_x0008__x001E_%d_x0001__x0002_Ñê@¡Ü0nõ¡@ÆÃAq@râê"_x0008_¢@2®KÔ§@[ÿÆ_x0003_K- @&gt;(kö6Ô@h=m/_x001D_×@dV©X.@Òî£7ª@Í«þÉ±ò@µHf) Z@Æ5á1*µ@6]Í_x0016_@nÀe=_x0011_[@&gt;²HØC9¡@=(òO)"@ÚÇÊSÑ¢ @_x0015_8X@xßR«´@ßÖEy_x0002_Z@d#êúË@Þì2_x000B_"@ÜK_x0003_=@Úik[¾@*_xý£@~³§Ø[@_x000E__x001F_Â\¢@iL½_x0018__x0017__x0015_@(¨ßÒI@&gt;_x0003__x001A_Ï@âÁFmð@_x0001__x0004_¨	6W_x001A_@CDc&amp;_x0007_À¡@$Ã×°r± @_x0019_eâ_x0008_ @£åºL@fÄo¢Cy@7·|_x0003_n@x|Ë]S@vCfÊ¿@öÉlâµ,@²h¾/Ý@jý61æá@éVØ÷È¡@Ä5Ó_x0015_í @_x0008_Þ9É@ê0×_x0005_ø;@ÓhÄ¿¦@JÅû7t.@_w5@/m_x0004_Ä_x0011_ @,&gt;¦$;=@s_x0011_lÖðH @_x0007_6ÐÕ_x000F_8@à_x0011_m²;@µs ;@&gt;MÝ¦_x000B_@fí7_x0012_@Ò_x0002_Ä@Â7@Ltïïü@L+_x001C_êúÈ@²+_x0019_kv¿ @Bß/]_x0003__x0005_	V@8¯¸{Ô¿@pÌ;îk@ºÔe.¸ @þRÃt7É@_x0006__x0017_ô0@µ@þëñ!§Ý@_x0018_#ocá@(1B&amp;ªN@t¹ê_x001D_@dÏwót)@ÓÌ9_x0003_·¢@°_x001F_å6ø=@°_x0016_î]Õ_x0014_@®4)¡_x0008_@_x0016_X_x001A_¹_x0019_@4®k7K@_x000F__x000C_l_x0011_@"\nÒp@2m9ü_x001B_@$¥zu_x0005_Ä @_x0014__x000D_nb@_x0014_iSlSz@_x001A_Ð£»n@dª§¶I@Ø_x0004_³lÈ­@t_½_x001E_Ê@Kú8Óa$¡@Ð)Ì_x0002_«k@°]_x0005_në@Æ_x0001_ÎÏe@P¿wø]¬@_x0001__x0003__x000F_O[È!@_x0002_h_x000C_ù@ØÔø®,é@ø=È(£@æ_x000F_a Ú¼@øòz_x001B_@!_x0008_Á_x0003_E¤@|(I®ÉS@¬ï¥Mæ@"ÄJk¹@ºô_x0019_ìF¼@9_x0014_e]_x0010__£@üHCÑ,@óõù	£ @Ä_x0008__x0001__x000D_|@Ñ_x0008__x0013_X_x001E_%@Kv[ÑOe¢@~H}ý@.ïØ_x0003_º@ÎûÞ_x0018_@Âö#©_x000B_@ÌbWÊfH@ýî_x0008_kp@ @uv\_x000B_@&gt;§89¸_x0016_@N5È_x0002_y@Ü_x0001_Ç¯P[@._x000E_û3ß@!dïj¶_x001F_@lj_x001B_¼_x0012_@2ª_x0008_50@,_x001F_ï_x0002__x0007_þè @º)éc_x000B_!@áÐÔwÅ@Ô§ÁÑJÞ@b%R_x001F_&gt;ñ@ÒÇ(/"w @\{Î_x000D_®É@Î_x001B_,$_x0004_ @_x0007_Nj¸å@&amp;áØw_x0002_@f_x0005_&amp;_x0016_ÿ_x0016_@:*Ä\àØ@&amp;MKwl@Óîi¿@6W­iz@_x0008__x000C_//Úa@f_x000F_cwþ@VU©sX_x000C_@J}~&amp;@æÙi_x0018_(â@Âe¶@_x0006_nßA®à@¡RÄÕ[@æèÂv)@\å_x0006_Â¼Ú@t_x0012_{ôw_x0007_@:yÅÆØÈ~@N¸_x000D_b9þ@°4_x001A_Cõd@Þ¾_x0001__x001F_MÌ@N)ÜLf"@Z)_x0003_ú_x0003_&gt;@_x0001__x0003_p_x000D_J8_x0018_@ï}_x000F_u[_x001C_@ê!_x0013_­Ók¢@dÙiK@ÖG+_x000E_£ä@È·TÝ¤x@®(_Å@+2z_x0002_4Ç@ÒÌ?×Uû@å_x0005_©:Ïc@§æ_x000C__x000B_³5¡@"@v´@_x000F_¶J@rä&lt;ÙÏ@ö¹áPî@ÎSÿ~@U_x0014_jJ@_x0016_`¦;.@uúÜÂKb¢@³k/}0`@6ü.Õ_x0019_b@J_x0019_¡ZÈî@(JÜðR@ï«#ÏT@h½Á¥o@tÌâce@Ö¼WÍÇ_x0004_@&amp;WHf_x001D_@¦·Yü_x0003_@ _x000C__x001F_eã·@î¾\¬Ìã@$[YÁ_x0001__x0002_Ú6@P/¬8_x001F_§@&amp;îZ_x0004_@_x0018_ÝLÎ_x0010_ß@ÉÏE @À_x0007_ÅjZ_x001F_@èlþÓ¼@N2è_x0007_Jü@þ,Q(î@D\_x0004_9 b@IÇ¯ª@ a_x0010_°Òz@Ø_x0012_ÒÂü_x0013_@¦o_x0018_V_x0019_¦@_x001E_½QR#n@)sÁÞ_x0011_ @PÂ!øC@Ü.7_x001C_u@_x001C_mîò_x0012_ó@ümu|Ô'@&amp;Ú:×Õ/@_x0006_w_x0008_Tsì@âÖÏt@â]"_x0017_Y@@: :çp&lt;@_x0001_¦+2Æ@X_x0008_pô@°_.ê_x0005_@+À³@{@æ¢ß_x000D__x0008_@.Çfá@FâóYF_x0010_@_x0001__x0003__x0001_©Ê|â@_x0005_á_x0018_D_x000E_@î4rX@Ü­Ü_x0008_Ý_x001C_@å_x0001__x0018_±@ésaÀø@æ?Z¢U@Väñji@n¡Ò_x000B_o¡@_x000E_Ýì7@_x0003_;WÙ_x000F_@k_x0018_{¸@æl_x001B_Î @b6-ñÞ@Z¿^]Ñ_x0018_@w~¸Ùä¡@Eîó_x001A_&gt;b@°¼Ó_x0012_µ@_x0018_=UUM(@úº_x0019_¯ñ@-òâask@8,_x0002_LÑ@°46Ö@=È¥F%±¢@äY{®(_x000C_@.48ðF @Úþ6_x0004_ö@Ê_Xj?ù@ÈXJfØµ@N¿_x000F_­Yï@tµ_x0003_ïå@B_x0011_èJ_x0001__x0003__x0007__x0003_@_x0002_CêÖ@_x001A_o&amp;Á}_x001D_@~z(Õ7 @n`#;Û/£@h,B	Ú]@à¥Ì®ò@_x000C_Ú×Oh_x0005_@ú2åm@Ö_x0010_ê©Ç@WçTaÖD@ÂÖ4«*t¢@J_x001A_mÓªÙ@m´ñüÙ@þA¾QEÑ@3Çgºþ@ö_x0015_0ö_x0014_ß@-_x0017__x0008_î!@_x0010__x001A_Ë³@Å=ò×#¢@ª@_x0011__x001B_¢D@áÂðÎ_x0014_@L*î¹A@_x0003_#[¬_x0015_@ö³\A_x000F_¡@PJ¶}@jä_x0014_ÁëÊ@ÅcñôØÉ@ô6_x0006_ª3I¡@LzoäE_x0003_@Ä_x001C_c¨@Nf`§Úë@_x0001__x000D_5Ã@Ã@	¨Ø_x0002_½è@j"¦¡@p,((Î_x000E_@ÂçÕ|N@¤3S_x001D_@:ºZ_x0012_¤@Î(J_Q@&lt;öÔ-\E@_x0010_±_x0007_Yí@ð5_x0008_7_x0007__x0003_@Þ&amp;_x0004_Z@.sY@A¯á×Ç@@_x000C__x0016_o_x0011_@_x0006_öòÜù @þ.êØYõ @o}}PËj@XÓ_x0014_¥O@pr»cí0@ó_x0013__x0005_Ï(@r_x0014__x0010_ óì@²_x0016_Eñ¦ÿ@,$7_x0017_m²@:_x001D_àÇ6m@P`_Aé@_x0008_ËJK¾ï@l¦£´;ý@¬¢_x000B_(@µrEPO!¢@_x0006_¼áþ@ÂìE_x0004__x0005_R¤@_¯ãÌ¼@&amp;1_x0001_F@Ô3¶K@ñ_x0002_RH@BLía×_x0006_@¨;«_x001E_V@_x0001_R_x0003_2@¸4_x0019_:,@}_x001D_SU8 @0Ã_x0006_c@$â±_x000F_êM@Ø!^_x0014_í_x0001_@È¨_x001D_&gt;= @&lt;¡¢g©@³_x0010_0¼jp@¹û¨{Ú_x0018_¡@0RRdè¡@FÏÀ0çÌ¢@ü©ì/z@b\%'@h_x0019__x0015_¡×@³ YtZx@¶XV£@å}üT0»@Ý_x0016_._x000C_Í@Ú{Î&gt;«Ç@DÎ¬&gt;1@|îY¸/@¶· á¦Z@ó¨{;_x000E_^@öíík'ö@_x0002__x0003_*_x0012_}Õq@t¨_ðt@´_x0005__x001D_f¢8@®Ã« cq@{"nÊ©¢@¼²b«î_x0016_@¬_x0011_&lt;Ih¢@È_x0018_ÛÌ_x001D_ü@/çC«y@_x0006_Ï_x000B_õ_x000D__x0008_@~ªSºñ@N÷B ?F@îé*u¢x¡@_x0004_ÉkL¯@_x001E_&gt;ll@:¹_x0014_¶¶&gt;@¬»?%´@ûN_x0003_Ç @ø&lt;o¤ð@¤.?!­)@_x0016_&amp;¾_x0015__x001D__x0001_@íûáX×@öcÇ\@²MÇÏúe@£¯á× @ÐóÈG@l_x0008_âðp@B_x0015__x0012_M·¸@FjW_x0017_@dåuYú@_x0018__x0011_{-U@)ÿdk_x0001__x0003__x0002_v¡@`ù_x0006_à@4Er%ÓÒ@¦F;+´@_x0001_ýP_x0006_,è@ê´À_x0005_é@]3I_x0007_¬¡@ÉTåi-¡@4qÁÙµ_x0018_¡@É+uhõ@$¥9pÓ@9k_x0011_@:¦èþ=S@²¡EÌ?@j!;,_x000F_@Z ºAû@.^¢©@zà6ý_x0006_@_x001D_°Ú¶³@_x0001_ø_x0010_·G@|³Í¾PH@¾@&lt;Joç@|9}.¥@À=_x001D_E4ú@ÞÐüa3;@$¢È_x0018__x000B_@Q	Sa@îî_x000E_ãì@.=]EÆÁ@öïÉïþ@ðdå¥_x0018_¼@_x0008_Ô_x0015_Ï_x000F_½@_x0001__x0005__x001F_?úË_x0004_ @b®&amp;{Í@_x0017_-_x001B_ú@¨_x0010_;T°@`¸hG0@¾¸KÜÇ@üLÄ"×@ïÇf_x0008_X_x000F_ @F!j%,¿@ Úr_x0012_@ÑÈùzÕ@)û)_x0013_-C@=e5i3¢@i_x001F_tVe@h¢@ÂY!@¹_x0019_ï_x0011_@°I_x000B_Î_x001C_@ u±@B_x0018_âÄ_x0011_ì@_x0005_ú?!@&lt;ú_x000D_Å5î@{åC_x001E_@´Ýö»?@_x0005_]é$_x0002_@.÷ÊÍØ@X¦Úÿ@_x001A_]ÅÊ¿@_x0018__x0003_í@Þè8tkÆ@t3_x0013_1G@àÖª&amp;_x001C_ @ºà¤_x0002__x0004_ö¢@Á§D}&amp;&amp;@øüèÔ_x0011_u@ñ¬Éý|_x001C_@þ_x0008_^­¾_x0008_@$×½ÏÑù@_x0008_O·âÆæ@Þ-^_O@ø_x0019_à­¶f¢@óÏô8@_x0001_¡_x0012_]@ ¯ßØ[ @_x0013_A_x0001_EW_x0001_£@ÍìÈ´|@$_x0010_½¼@_x0007_¿&amp;õî @"_x000B_ÕLÎà@^V_x001B_µº@¨ß_x001F_@A±_x0018_Î@Ê~z°w@G5IùXj£@h¶uu@4ÓXðìÔ@0Myn_x001F_p@_x0002__x0003_Ø¤¹@_x001A_oÊäèÊ@ÞoçLv½ @_x001C_irÃ«@	K_x000F_ãù@)­-_x001D__x0014_q@6_x0001_&lt;_x0008_¿@_x0001__x0005_¼6k¢@ôêØ3ú¬@ IOD`@x9Áý±@^vBªè@mm7@Ýxò¨D_x0007_ @R9¯_x000B_5@_x0012_òª&gt;Y¡@_x0011_&lt;GKüÑ¢@ò¶_x0003__x001F_$@À_x0008_&gt;z@~Ú»eü.@H×iB @ôÊ_x0018_68@_x000B_øx_x0004_Ù@ÂÓÆ6@d]Â¿õ@Y_x0017_¥ë@Ò·ù+qs @fé_x0004_B_x0010_v@ªGÔeÙ@°_x0015_&lt;Þ¼ì@È4V¨üû@"¸ÆLk¡@ðá_x0019_dùÁ@®¾¢¡ò@*Kf¬±x@¼E_x0018_T._x000F_@óå_x0002_@Ô?¹4_x0017_r@Tnhä_x0002__x0003_ºb@2±%T	@º òÒ@üàTvÆÛ@d'ÿ_x0017_@Ì:Ý­_x0016_@¿_x001A__x0004_«-@E£ªÏ_x0014_{@_x000E__x000C_úòCû@=Yy¬_x0010_G@P_x001D_-cOÕ@êoÑuo@ó¼_x000D_$Eò @^ý,o¤L@@_x0013_W2e_x001D_@ìà?¹ò@_x0003_Pq¤Oe@ôË\_x0003_f@¾6'ä@t~u&gt;ÄA@¸Ä-Â¹@½}ß;º_x0004_@_x0008_ Òÿ@Hñ¾È1_x0001_@ÆK_x000B_êÿ@æ,_x0005_-@\ó9\e&amp;@ â_x0003__x001C_7u@ÎþØcý^@1sÈK"¡@ÐÝ_Ð* @^_x001B_D;D_@_x0001__x0003_ex=Z@h'E@¤Ê_x0016_ xé@ú_x0001_SmcV@¼r_x0005_ßK¡@_x0012__x0013_L­ @±_x0018_Øë @_x000B_fZ_x001A_R«@ZÏy_x0015_@émRó_x0007_¢@ú9Lj&lt;@êõ_x0012_h@B!cmúr@s)K_õ@eMïuÿ@r¯_x0019_mü:@ºáh§`f¡@ÞüEúcQ@J_x0017_V-@$öwn°@´&gt;ê,ã@´#·ü, @Î42Îr@wÄóí@_x0016_v1®j@³.¨@¸µÉ_x0002_Yp@_x0010_7É`mN@(çD&lt;°¡@¦àÄ_x001B_¿B@_x000F_JbÔµ¡@j¬(_x000F__x0001__x0003_¨¡@4ç_x0017_);¢@%_x001A_P×5@_x001E_HÐô^@¤}ÞXz,@ Ï_x001C_'ý@2äsàPì@º_x001E_»Ã_x0004__x000E_@NG¡ófÑ@¨5ø"?x@èÓ?@(ëaaMþ@V,èöPS@º_x0015_ßGs@p_x0014__x0007_Ùf_x0015_@úØk¿_x000E_O@º!£²@ð¬ëPÚ(@¬Ê¢_s7@&amp;ò£HëN@nXì¸K@_x000E_Jß_@ÒO_x0002_7W@_x0018_ÅÚ_x0007_Ã.@&lt;Ê/@fIÙÉ¡@¼¡ì_x0010_b@R_x000D_Î´i@UZS?w@ðÚ(BC}@Ú_x0016_CUZ@_x0014_Qmþ@_x0001__x0002_k_x0018_5µ; @ _x000C_@_x000D_8ñ@âµP_x0019_ál@í8Ä¤ A@_x0004_0&lt;_x0016_.@z¼Ñm@Ñöi	÷*@_x0001__x0003_5 Ú@SJ¨ª¼@f¨|F@Â"&amp;ÒKÈ@n°@_x001E_ûÉôñ¯@lp_x000D__x0003_ÏÕ@dù*Wû¤@`Ñr¸_x0018_@üb`µ_x0011_@BäG!@ª:¶Ûþ@F/_x0018__x0013_¸@î_x0013_/1@ _x000D_ _x001A_Üd@áÉ8A«@êÒ¤ªÜý@úkÖ_x0006_X_x0006_@_x0008__x0012_÷e @Z«ë~Ö[@ä¯À8_x001B_@èLê_x001C__x0017_Ã@_x0001_NÍDt®@$GzÕï_x0002_@_x0014_éÆ_x0011__x0002__x0003_°Þ@_x0002_r_x0010_w¹¢@x_x0001_rzÓ@D^iA._x0011_ @DßæÛàq@Rî_x0002_{õü@ itÎ@â_x0016_&amp;_x001A_B@ÁPhBýe@ù_x0019_4	_x0017_i¡@&gt;ð¼Ç@¼¤ÙåV_x0004_¡@FQúÙ@_x0014__x000C__x001B__x0003_B_x001D_@úì_x0007_ò@Ù¬Ò_x0019_í@\Q_x0007_V"â@G{ÎD2¤@9ÙN¥Û¡@¨Ae_x0005_EM@:¸ª@ÿIÛC?@òäú	ó@6bþ¶_x001B_È@_x001A_5¥_x0011_w@_x0016_H[ÛP@ÞvoÂrW@_x0004_0¬.åº@¢y1LÃ_x000D_@y" @_x0003_VìY¦@_x0012_ÿ¶·n@_x0001__x0003_çý¿&lt;_x000F_@V32æÀ2@\dêH=M@_x001C_Òh$]j@Ð_x001B_º@¼D@º&gt;hÕ»@_x0011__x0007_õôU¡@´¥àJÀÁ@Õ_x0008_±M@ö}Î=_x001B_.@_x001E_[.þ _x000C_@ ¯¶Û@_x0018_y÷£Ör¡@&amp;_x001C_aÃHç@_x000E_çâ%@^®Gð@¸ê$æ_x0012_@_x000D_sg é@_x0002_ÃI+ @V¿_x001B_¡_x0002_@_x0008_!ØyØ @fÍ¶ 8@Dn¯~à@P+¯Ã%@þ9 Â´@È_x001C_þG¸e@8@í_x000B__x001E_²@®¸.¼l_x0006_@"Ñs@s@:î_x001A_jð@$Ú&amp;­@ºÌ´õ_x0004__x0008_*w@Ñ©b@Þ±yi&lt;@vmö8Ä@l_x0012_æ_x0002_MÅ @ô`ÉÐö%@pÖÀÊÇ_x0018_@_x000D__x001D_*¡9_x0015_@&lt;iª*ºù@..T%¤b@²A_x0001_ÐýÑ@¬OPCYÌ@J)..é@|§ècö@_x0012_Sñ_x001E_]_x0008_@_x0019_¥M¥3 @ÞÊ¢w@ÒCf_x0016_H	@?Àé_x0003_Y¢@'_x0007__x0006_n¡@Äè³ëQ@Ê_x001C_(»U@ôRi$î@_x0014_v¾ÿÊ_@¢_x0014_M÷_x0007_õ@xÌ_x000F_ê§@&amp;k_x000D_õ_x0013_@_x0007_:ÏäÙ@|+]rý¢@Z9òºQ@*)S_x0005_@_x001C_ ¢ÊÅ@_x0001__x0003_&gt;_x0014_áJ¾­@Àn&amp;³þs@Â_x0017__x0006_þ(%@Jª=&lt;#@ÉJpó©q @_x0018_._x000D_ÿL¥@t_x001A_hùR@"Ýf%@RáV,mÖ@L,ùÄG@ê¨®ºy¡@¢¤5Ù^ÿ@ô"_x0007_Õ@êª8Þá@£_x0008_FQ@¹ú½ «@²_x000B_£_x000D_¬§@ð20«Y@D´×ÕÚ@!³*ô_x0015_@B_x0007_å_x000F_Ù@¸ü«Ç@6yÆ{ê¤@~5@,çi@$³Î/_x0005_@\oÒ+]@2;_x0013_D:×@H_x0002_RÃ8@æ_x001B_ÐÕ_x0018_ô@Iáñ_x0007_N@6¤¢_x0019_»0@õ¯q¬_x0001__x0003_¼+@76EO1_x0006_@W2__x0014_¼@¼Ü¼8B_x0017_@D¯Í5_x0007_@65_x0015_8×÷@N"_x0019_¿@^;ë_x0010_Ôß¡@ë­kA@l÷à§Z@»Úí±®	¢@im¢N@uê­×'}@þ&lt;è¼G@ÿ/}Ë¦ @_x0018_Ø_x000D_÷¿M@ãz×_x000D_@BGÝ_x001E_Òú@r=o¦_x0017_Ù@ðLÉ_x001C_Jî@Þë_x0003_ìí@,Ù_x0013_àq@F~Q®\p@8Ê_x0002_¹F_x0013_@=j¿hS±@'0bas@èA±Ü"@*²L_x000F_æà@à¢T¹T@¶_x001D_t×D@ó»c'',@%ºÇ¨IÝ¢@_x0001__x0002_zÙ6Í@S#&amp;eo@-8D@Ìh¡Aú@=½3_x001C_oð}@_x0008_	²Å@ªÎÏùã @_x0002__x0005_X_x000D_@_x001E_8©q'@(&lt;_x0007__x0017_TH@_x000E_hÑ_x0011_ù)@¿çÓeüÐ@Úon{Ö§@MfÄË(' @Û|­:b@Ýmg~e ¡@Ãi¾p @_x001A_Õ_x0019_&lt;qÔ@°&lt;Çlöª@h:L:Ä@J@rÁ@@_Â(q¦¢@*³_x0015_Ò@_x0001_)ªø_x0015_7@Û_x001E__x001F_@9@RÒ9«_x001E__x0015_ @¦_x0016_g@R_x0013_Õ¹Âp@ªÈ_x000F_ªfü@_x0012_ú_x0019_X`¡@u_x000C_)¢Ýý@Vö®¹_x0004__x0005__x001B_§@_x0016__x0003_»|WQ@ºô_x0001_NEÜ@`Ã½½@Ú_x000D_9_x0014__x0016_w@N_x000C_lP'@_x0016_JR{5@æÞMô&gt;é@$_x0018_f$r+ @_Ü.H@q´Ô_x000B__x0017_@_x0018_cÝ_x0012_ã@N_x0004_0¬Ùö@RyNHµµ@ ;&amp;O@\,.Þc@_x0002_¢=_x0003_®@pdf_x0014__x0014_Û¢@8Ö¯'3²@_x0004_ì©ä@Nù|E_x0019_@.ßÛºÚ#@_x001C_§~]&lt;@`_x001C_e»­ @dl_x001E_´NZ @ZÍý_x0002__x000C_b@ìf³m!@æìAæ_x0010_8@îé¥v_x0005_@ Èp_x0010_ý7@_x0013__x0004_ UÆó @Þk_x000D_x¹í@_x0001__x0002_!N{pè @º_x0019_GÌå@_x000C_Ìûq÷0@0K~_x0005_T_x0011_@ÖZ«´} @2ûaI¯@2¥S¡·¡@ÿµÉ_x001C_?_x001D_ @nz¶e5@êz×W×!@HA~àz_x0017_~@@w&gt;?3@Ìu_x000E_RÄä@ÖªUÅ_x001E_|@ºÑk©_x001E_@öÿðxVç@tkæ®_x000F_@ð"M8×³@z¥_x0005_÷@L±´ò§@XÜ_x001B_@_x0016__x0015_gÞ×@tò@´XD_x0018_{@â¥ÆvÖ?@«ý_x0017_-d¿@ÔÝP³i@ÚáhFP}@V[¸ºÛN@_x0018_gE­_x0016_@,7k,m@-C_x0014_=_x0003__x0005_÷F¢@JZý¶s@a6pIö'@_x0016_÷_x0013_Òf@_x001E__Ë¿è1¡@_x001D_ïlqÞ@ß_x0001__x0002__x000F_@.í«91C@º_x0005_ÊÉf@ÅñP@	¡@_x0018_þêJð¯@a[r¨@|uÒ_x0007__x0004_@òÆ._x001A_ÇM@ði_x000C_{¡ü@öDIê_x0015_@FLîýÃ@ôÕý÷H@Üÿ_x0012_÷â@pMê1b@_x0004_LQ^à"@èr¡!Å´@ÜbÙa©@6¼m&lt; @Z·_x001A_ÎÝn¢@¼hï®_x0002_µ@|}_x001E_÷°@,BCë§!@¬ÆàÒ«ä@,&lt;6RW£@4Ñ²_x0003_P@_x0002_ç_x0004__x000F__x0010_+@_x0002__x0003_øÙ±\Þ@Þ&gt;ÑÞþ?@Ô¾Þ&gt;Ò@¤éÐÏ6@_x0003_,N©«@2(`~p@6$_x0015_¬@îÎs_x001E_*@º¿È'jI@&amp;a@fÏH@å¶P_x0003__x001D_@²Æj_x0001_@é_x0012_Ý_x0008_ª@rªÂ_x0008_+F@ªö ØdF@_x0008_Xü@_x001C__x000E_££ú±@_x001D_·#Ô@Ò_x000F_6_x001F__x0012_@ð_x000D_¥m-_x0005_@MM]_x000C_Ê@_x0016_êE_x001D_Æ@®_x0003_ûÂø@ºçbHì @Z³o#»@¨vöÓ¤@EuÂ_x000B_4w@_x0014_skEþÇ@¨_x0004_áT@Agð @s_x0014_ö_x0007_¼ @ºèn½_x0006_	×© @:_x0005__x0001_TÑ×@_x0002_Àþ}#@´îO2@_x0001_â_x0007_&lt;@Xëö÷ö@HÏ©ßÆ¶@r#Má£@.ð³¥å@(æ0_x001F_b@p_x001E_Ð_x000C_¼@²A_x000B_ô7U@DvælÎD@_x001E_-_x0004_©_x0018_x@Í¹bÈR @Äy§áF@ Jë_x0005_'@_x0016_-ö¿@fúÇ{Ç@a:_x0007_É@¶÷ò_x0008_c^@ÇÙÓóñ_x0004_@jÌfzñ@ÂÂõ\Æd@_x0012__x001A_}ðï¢@¸Ù;ÚÚ@c°Êr_x0014_¡@äI_x0003_4&gt;8@À:Ôý@@jPäß@xR@ ²÷_x001E_ô@_x0001__x0003_ªÆTç@e#_x001F_ëÒ@ºõg3)@DCÈ@î@TY_x001D_Fé@_x0002_'¤bzÛ@¼¤Í{ù	@ _x001C_`ôªt¡@Ð}ce`@î.#EÕ @Jim8Ãô@+OB0@_x0008_óµXË}@L_x0008_Åe	@¸_x0016_R©_x000C_d@Ô9&amp;Dsr@À£úÿµ1@â_x0011_½XQ/@,%_x001C_äë@Ê$B_x0016_ã @ÝUÇ@fò¨&lt;@À´aëúh@V31i:Ó@F_x0018_²¼±@2Ý_x0018_tS@æ"Á¬Ã@Võ°¥@´J°@dõÂÀ^@æ©ß_x000D_O@7_x001A_II_x0004__x0006_Y@ôÎp.@"=µð¯L@_x001E__x0010__x0005_0O@@_x0003__x001A_&gt;ô5@6±$[{÷@_x0005_&lt;_x001E_(¼@Ç±ñcx@h_x0005_O+Z@¦_x0010_]ÇüT@ÎO7r@_x0017_&gt;ß_x001B_$@ê7ó	[@p2Ã¡q¶@Ùf3XÃ@_x001E_Ý_x0002_u¤_x001E_@fþû@o}Î1õü@l¡p9_x0010_ä@ÇsÞ|&amp;K¡@ÊM_x0017_&lt;_x0019_@D_x000C_,´a@ú_ÙË®¡@þó!cq@+K%î8_x001C_@~ÏÑ_x0001_t@_x0010_WBY@"_x0004_23÷ª@_x000B_Æ¾_x000D_µ_x000B_@z¡_x001A_f#¡@0_x0012__x0001_h__x000D_@É£¨¨ÇÊ@_x0002__x0004_ê_x0016_&lt;_x0006__x001E_z@_x0012_3iAOz@LêÊ@þ5_x0004_Â&gt;Ã@^«¸âP@ÿ!_x000C_@$Ø_NÕ@å/Ä_x0016_¡@d"Ò_x001F_Y¡@j®ðOü@@y1_x000E__Ò@](ïÂ@ )7%@t¦òq]_x0003_@_x001C_ênpÆ_x001C_@ ¹'O@Ú4ªxû-@öCT,|Æ@qMÐ_x0007_üâ@®øíQ_x000F_0@bÄËÎÓ@Gç|¯¼ @ä_x0003_ïÖ.O@^ôú_x0004_ç8¡@_x0012_OÉ_x0001__x001D_¡@t_x000B_W_x0018_¤@Ý@Þ_x0005_@ö¶¤ø@J_x0010_Å*Ò@&lt;ñ_x0017_X_x001C_@Åñ((Ï1@6_x000E_»ç_x0001__x0002_Á_x0002_@ØKmÑ@Tvô¼Û&gt;@Ü_x001C_±ò³É@_x0007_&lt;_x001F_è³@ªïÚZ]R@RÅ³8Zú@ã	e_x0002_~[¡@²jÓc¨ñ@~_x000F_±Æ`Ï@_x001F_0*Í@fÎ¥Ø @_x000C_ÛPK@z8_x001E__x0004_oè@´)W3ê@ÖUzAøà@(_x000D__x0001_/_x0001_@Âà.ðàñ@_x0018_z_x0018_ëè¶ @.Hí_x0017_ZU@sÞ©]@íO_x0002_±\ @ ¥ËS¡6@]iÝÚ%@ì&gt;Fê_x0008_c@gJ;; @§þ¦èj @jjîÿ5º@_x001E_hö@_x0005_ªÔ7_x0005__x001C_¡@_x0014_&lt;X_x0008_Ù@´_x000E_Ó?u@_x0002__x0003_²¤ÃÝ¹@D÷Ã_x0001_l×@ºt¥²W@&gt;çYw @`¨´zø@4g_x0014_ª7¥@|Óy£_x0018_â@ÀXßnÍ@vü_x0017_mü_x001C_ @þ+_x000B_dÃ_x0002_@_x0015_ã®ø_x001F_@~l&gt;_x0008__x0019_@¨,ó}å@_x001B__x0012_åëÉ&gt;@è(Ñ_x001E_@_x000C_y¦_x0011_	h@ø®âC@6É_x001F_Ø@1f)ÞÖ_x0007_@xeÏ.¢@"=adÑ@©gµ©M@dE_x0016_uI/@@Zè¯Ð@ª{ÿ:@nºm2@ ¾æ i@Öî_x0006_&amp;µ	@i0_x0002_JfÑ@Ç§++ZM@ôÿ·ê@°Ó¼_x0005__x0001__x0003_ÿP@l¼_x001A_¨_@L7hÈI@.ò½P&gt;@â_x0010_ÁªµÕ@ÊqFõp	@WØâ@_x001C_kE@dÇØs)ë@¬'B@Mg@G_x001B_Z¨Jû@´_x000E_Ó7÷f@îûlnèO@=¦­^é@:røÃ&amp;@^ñ±_x0016_@bV#Ió_x0002_@Ö_x000D_·±µ¯@tÖ|«¸9 @íÁ_x000E_EäÓ@ðÇ^k,y@ÒÊ&gt;@èe_x000B_°@xîý¬¤q¡@_x0001_,²Øõ@Þ{/Ä]@MOºý+@,wº]@¬ý:ìÐ@äMÓÀè?@êADN=ö@_x0004__x0003_D¼Á@_x0002__x0003_´¨8_x0014_ºi@Î¶jo}h@ÑTãN@R=§f· @JK¡9ù7@VËÒ^Äª@_x000F_æ¶âîä@_x0014_í@¿¯Ï@ø*ìÝi!@¦èßæ@¢ÛN_x0011__x0014_@¶R2ºé½@D*äÕH@_x0003_&lt; Úª_x0015_@LcmÒE´@hWJ@m].IB@¤u_x001A_ek@F¥¸$*@ø£qáì_x0008_@¤ó[E!q@ÀCíq_x0010_@nfêy°@_x0012_ªÊ;Áb@º-_x000B_eWë@qM`®u¯@ÆéºMHF@rg_x0001_Ìº@Ò-S@Ò_x0004__x0018_Ðå¾@_x001E_ù¶N¡@j:ãz_x0005__x0008_(¤@BxÎGóR@¸U_x001A_ü¼:@¸Ñ[ç¡@TÖó7I@`d?&amp;5"@²[q_x001F__x0002_ò@ð_x0007_ÝÀV¤@6_x0005_°®1X@4_x001C_×6@_x0006_ Tª@Æ_x001F_d»H]@_x0014_*_x000B_VR@:_x001C_¬[iÍ@?çªù@Àî?³C%@ _x001F_ýÕ_x000C_@¨®8Úó_x000D_@_x001A__x000D_²Â_x0011_Ö@(_x0003_¤aÔÏ@ÇÙÿ@._x0015_&gt;²¶7@_x0017_j÷_x0004_[ @¢óh @RÕR¤y@h	èA[@\Ä_x001C_Iþ¦@ôA_x000F_A}_x0004_@è_x0001_¬_x000B__x0013_ø@.ùH_x000C_O@]'2X!P¢@\È!*@_x0001__x0004__x0012_c_x0007_Ä×Ì@¹ÁZãd @v_x0001_(@¢3T\~¾@øÐ¹_x000B_¥c@_x0012_9U_x0014__x0011_@¥õ_x000D_¶_x0002_v @b)ÜPÓ@_x001A_ä)í_x0010_§@Ìþº@X_x0011_&gt;±@R«î	ÔÄ@yTfÝ[N¡@duÄ(-@øç%¹m@6¶éW	@_x001D_æE*&amp;V@ÉàõH@»ÅÅ~2@Ò_x0010_OçÌ@Àáp×m@6_x001D_eß_x0016_@²© &gt;©J@íËØ®oÎ@u^ä&lt;¤Ñ@¦¶³P|@ Þ/_x0003_";@MNI0¼@m³¯i|¡@vÒC;° @XÆ i@_x0012_]ìÜ_x0001__x0003_íÃ@Èè_x001C_.F@-ö°ò[@6²£â8@_x0014_F_x0011_d±_x0013_@ö__x0011_*-7@,è¨_x0012_r@d_x0011_­l_x001D_Ì@Ê)t_x001E_t@úDÀì»n@.ñÁ¦£þ@¸ý~ò1ù@ûIkê«_x000C_@,w&gt;.6f@&amp;_x0006__x001B__x0002_pC@®o±tV@¯Ë@@¶c_x000D_Úo&amp;@´Ù0y²j@ }ºü²Z@°¹Ö¹_x0014_@LªQ/@zöÓH|Ã@_x0008_&gt;aÖÛ_x0001_@f_x0004__x000F__x0006__x000B_3@v_x000D_qã@¸R~!@·Äµ-@³_x0004_Íø&gt;@Z_x0018_Ä_x0008_@v!Ù_x0011_û_x0003_@UÏÍÞ@_x0001__x0002_ìh_x000F_,ÒX@ÔPíü/© @¢^ç¼@ÞªJçØµ@Ì¥ ?7_x0012_@¢|*_x0002__x000C_@_x0014_$dF_x000C__x0016_@Ô_x0006_ù6@´=tïs@Ö¨þI[@PëBÄÜï@_x0019_\öÿÙ@.öA'Á@~ÏLFS@Ô_x000D_§wº_x0017_@°¬`ßè@_x0016_)Ê¹%@|ºî;½þ@2_x001B_ÈB@&lt;áÀÒÌL@FïëX»@à±ó\ ã@qæ3· @V_x0004_:Þw_x0004_@_x0006_Ñ_x0012_'E@êë_x000E_ íÒ@ü_x000F_ÌÂÐÑ@x_x0019__x0016_·0@¥fÌH÷j@×´K´û@7gÌû@r&gt;_x0010_ì_x0002__x0003_!_x001E_@ø_x0007_³{O_x001C_@náýØ_x000D_@JF:Ì£+@Ô_x0008_àâ9@D¤©¹_x0007_¿@&gt;ð¸c@Øm*·}@¢À_x0011__x0001__x0012_ü@nBþéú®@¾ã_x0015__x000F__x0005_[@0iþ^&amp;@_x001E__x001B_.+N?@¸_x001C_ãBZ@fSh=¿@hÖ×å@ÄóFþ@_x001C__x0002_í_x0003_@tá×NQð@®!S@_x001C_+Ù=¡Ï@º,_x0003_J§@ uD¤G@¦h7¬@,³ ò?Ñ @Ð,ù½9g@r_x0014__x0002_FÞ@Î_x001C__x0012_pá¡@²Û7@_x000C_38m_x001C_@-µ_x0012_ c@qdÚ:[G@_x0002__x0005_ã_x0007_ò´h@_x0008_&amp;_ñq¸@Ëz8íw_x001B_@È¿@ñÿ@ ë"NÍ@_x0012_à(D_x0016_:@tª_x001B__x0010_!@üáÜY#j@´&amp;b«}@lqÃ¦g@©_x0001_j_x001E_±@Â="P_x0019_'@.vk_x000B_@_x0004_ÿáE@_x000C_ïp] @Nõ´Ü»p@_x0001_×¢%_x000E_@¾É¹Êµ@µ&lt;_x0003_6 @ _x000C_i_x0003_@jíDÁî@g*=O }¡@ÀTò~T@&amp;!Øh_x000B_¡@_x0017_N_x001C_Ê@t},d@vy³ ±°@oFáå*x@_x0015_-_x001A_Øü@§.Á°Ü@hæ(Êµ×@ÛÅ&amp;_x0003__x0004__x0003_¡@n)uA÷@6_x000B_¢/@øñuÄ@©_x0006_8iD @ìZe+Óú@ÚîÒò_x0001_K@_x0012__x001B_Ucfd@®/_x0019_k#N@ºs§+_x0003_@ªæ_x0016_m_x0011_@î_x0015_êßQ@¾ü,R_x001A_@8.(©_x000C_@BAÈ&amp;_x0012_@´Ëµ{h@Ì¤x ·_x0002_@&amp;[y½B@m(Í_x0012_l^@¤_x0014_7çÒ@ò_x0004_&lt;Á@|,²¡@_x0014_4_x0015_ÒPù@V_x0010_b_x0002_"þ@Ð_x001F_0u@_x000B_O_x001E__x0017_Û@ª³Gñ_x001E_¡@_x0003_¹­_x0014_&gt;_x0013_@X¬õ_x0003_@¸Ï&gt;;Ë¡@²é_x000F__x0015_;@$!&gt;á @_x0003__x0005__x0019_ÈJÀC.@"åf½ï@_x0014_¯T¢@n_x000E__x0004__x001A__x0015__x000E_@ÐÒCò}@	i¥@&lt;ò_x001A_[@VÝÙÛ@ÎH¸\Äá@×æ´l:Q¡@_x0014_ôîE©$@Æ&gt;4&lt;¤c@åí¦6 @t&lt;5½_x000B_@"__x0017__¹@z+_x000B_«zT@_x000C_õ?ù&lt;¡@A_x0016_çÏ+@_x001A_4¶Ân @öë&amp;Bé@¨ª9:kÌ@²¸b­îª@xeKù9@&gt;ß (Z2@ú_x0002_SåÂ_x0002_ @N_x0010_²ïø@¦¹5ÚÊ#@_x0001_ct$ì´@øåRÄ¯@ûûb?Ý;¡@Ö¸_x000D_2¸@ÑÊ_x0005_-_x0004__x0006_æµ @ Þ~{-@:ºfÝ_x0005_@ÐD!_x0001_@³jëÕ_x0017_ @~?6_x0003_¢ @_x000E__x001C_9_x0018__x0003_Û¡@z@¹È¿@áçM½ 9 @FÉk_x0016_8^@dIuilì@·\~_x0019__x0010_ @6É_x001C_)*@_x0010_&gt;Ð_x0011_@_x0016_ØQ`OÏ@¬*:{@{_x0002_,_x0007__x0004__x0006_ @v_x0008_´ó4@EªÔ_x0003_¼}@_x0014_/8_x001C_{¢@{ó%Ø@îð	Ì@Puo^÷G@d_+6@jqOÌ	@ _x000C_URg@Î®Åül@_x001A_Ââ+@_x0019_×0¥_x0003_@ÎÞù_x0012_¡@ÆÒÓ_x0014_l@æøßÞÏ@_x0003__x0004_p±ß@_x000E_`¾ÈÅÇ@_x001C_ÚÃ,_x0013_T@KäIû,R¡@Ùú_x0005_G÷@VÖbÑë@[Û'1S_x001B_@¦¦ÅÄ._x000E_@ÞHRú@L½3£³,@Û¿_x0010_2|(@ã\ÜÔ_x0002_@&gt;¡Þ_x001E_:@¡0x]_x0010_@B1_x0005_ml"@¢Uüu!@ì²EúÛ @*5Ü¦ã@è_x0011_e_x0001_@#´_x0002_³ç_ @¸/SC@´_x001A_Öô@´2SJØ_x0006_@_x001A_º_x000D_O³Y@Ú&lt;'Ä@£1üB-È@öÒÛT@È_x0010_úc´@_x0018__x000C_¨_x0019_µ @{n¬Ýì@$âzÈç_x001F_@_x001A_ÔØ_x0012__x0001__x0007_´0@ 4_x000D__x0017_ôé @_x0017_Õ¢_x0011_ë±@Ç_¶Êz @ËO9w¼_x001D_ @ë~¹¼@V¸C'Û@_x0006_á_x001F_¸@ãUN@h|òJê@^}³þ*@dîiÃ$é@ÚÏS@ñËfYØ@°d¯_x0011_4_x0005_@P^Ôì Û@_x0003_+à3Â@v×2³_x0016_@å^%'w@'¥½î70@È_ZÿÙ@øª,ÿn_x000D_@©CFç@Ë*GuÂ@_x0010_ârà#Ï@Â þ¡@_x001C_©n\7@ê¡0³Æ@;2cÁ_x0002_@¤²z4@b_x000D_N¦q@6"_x0004_A¦Ä@_x0002__x0003_ØìåÄ¢@Z_x0014_`-)L@êüd@e_x0014_f_x001E_·H@zZ_x0004_yÐ_x0012_@µ¿Åÿ±@§P}_x0006__x000D_ÿ@,ÀA_x0004_æ@ìöÍ7ê@¼é}_x001B_1J@²á_x000F_&amp;B@_x0014_m_x0014_MÆá@Ñ_x0013_³@*ß§@´t¨Q;)@´kÃLé@"52bX@ä 4_x000C_d @.ÙF_x001D_Î:@tÓ_x0011_N©@_x001E_nü¬#@¢qV`ÝT@¨5ó`¸@SÉoF @{y_x0017_É±@Øå°½Ë@_x0012_:z^_x0003_ú@¨£­Z§û@_x001A_»ãà@ýrÿ_x000F_éÖ@Ú|¬GqI@V_x0001_¥P_x0001__x0003_jW@æáãê~Ö@òM"×»z@_x000E__£_x0004_²%@04¥_x000C_É@x1_x0002_ÊÐ@h_x0012_ª±éc@¨C}&gt;@\v_x0014_¡j\@{Ð_x000C_¾_x0005_@V[éæ¦ø@&gt;º#Â@ jÈÍ@,Wó,_x001A_÷@_x0010_'¢¼_x0003_M@èëÇ_x001C_@_x0017_¨¨·@È²¶!@æ@øÀrëU@$®ö!@£rD'uM@¶_x0019_è?_x0003_È@lá_x0016__x0015_å@r_x001F_ÂFõ@P&lt;¥_x0005_l!¡@^jqK_x0008_ý@x¹»À_x0014_¢@V/Ùý@^0*'&gt;@¤¯P¯@:S0f&lt;Ü@Ì9_x0002__x0003_j_x0007_@_x0002__x0003__x0007_×`Ö@j'`´Ü_x000C_@X®ÍË\*@B_x001E_ì_x001C_í@Ìµé¢û¬@Xûô¨æX¡@ü]_x0014_Çk6@nN_x000D_â_x0006_(@¬}¨ù_x000B_@ºU"°z_x0017_@¨0¦XcÚ@_x0018_R37Ì@ô_x0007_X_x001B_N@_x001E__x0001_Ñ @:K¡Lô@&gt;ªsAl÷ @lèu_x0019__x001D_È@&amp;jd¼ÅY@Ô,i${S@¦_x000C_gp¬k@¬yÈ_x0013_É@2_x0019__x000D__x0007_¸_x0006_@îs_x001B_Ñ»@ ð}_x0006_Ã=@¦­Z_x000E_*@¶S¯§ê@ÀÕÿÚV@¾·GGý|@Ì[!9@/1$&amp;@Tég6e@_x001E_X¯_x0001__x0005_ÊF@¸S¦ÎâM@¶Í@ÛÚçLM©@Vs_x0002__x0017_s@_x0003_(ìâå³@_x0002__x0018_f@"W@JfBC@øàk_x000F__x0005_ê@Îâ«QÀ@úâá&amp;_x0016_@_x0005_ó#éW¨@4Yõ¾XD@¶º	O_x0008_i@¶µu_x000F__x0013_È @2íÉ=ß@ WÖsàN@_x0015_]Ú&lt;@FT`Ò@v¿Äúìv@_x001C_·¢bÞ@ÀW_x0005__x0004__x000C_@¸_x001E_a@8@¸¤_x001F_nÜü@Fª¿Y ¢@&gt;ø°Ë_x0001_2@dÈù]R@_x0001_²_x0011_uÈZ@äoà§i_x001E_@|6§b+_x000F_@ô³ò_x0010_ªp@S_x0003_nÔÂ0@_x0002__x0003__x0001_¬tÅ$x@ö#æV_x001A_@è-· Éò@r_x0017_´@¶_x0007_b+3_x0013_ @OF /@pJª_x0007__x0019_&gt;@w¨_x0011_Åa_x000B_@ðà=­@Ö U°²y@g¤ÞUK@îz _x001B_U@¬ê¾·Ôñ@«BÍ0÷@Jõ_x0006_Ã°@0øf_x000C_ @hV\Ø@8_x0017_=î½ý@£ZA ö!@Ö«ç«2¤@êæ,Tà~@_x0003_na?Ó@_x0014_3é¡Q@ë_x0015__x001C_Io@Îª°'´c@x&gt;ìïÎ@*]Iñº_x001C_¡@ÒE*%±G@T-ôt¥@_x0008_î÷õB_x0008_@_x0018_þØÉCý@Ò§ô_x0005__x0006__x0007_Ç@)¿¥y@(DI¸I@0#K¾_x0001_¦@¶_x0007_2-''@2&gt;]¯_x0002_@:ö_x0016_g39@°&lt;ÀNë@§_x0019_®9@Àse:3©@_x0013__x001B_Üå_x0003_@.±´_x0012_¶z@z!_x0001_Kñ©@ù:L2@_x0004_ø&lt;üRq@Îö{xÌ/@ì_x0012_âD@¤._x001B_mY@È_x0017_}ú-V@L!ÒÃ0@_x0012_6f _x000D_î @[Ý_x001C_Ê¡@¬R_x0016_o@B½_x0004_ÃÖ2@_x000E_0={2@_x000E_ÿ&lt;êÑ%@ C_x0002_hóè@_x0006__x000C_3ß@_x000D__x0015_û&lt;_x0005_@¸Ta_x001F_^@Ä]_x001D__x001D_¸õ@_x0004_H÷8_x001D_k@_x0001__x0007_­¦ÓL-@_x001C_bðà1@_x001C_N_x001D_Ûæ@î©§p_x000E_@Í_x0011_ù_x0006_Á@ 1½ë_x0003_Ü@#!#a5q @ð$_x001B_Ör@_x0012_åøûá@_x0002_#_x0002_´¸æ@pþuøÚ@î»óU("@_x0013_¸ÄF±@_x001D_Æ¾åüÁ~@L_{OÕ@_x0015_S&lt;1@Âg%1@èÑÉ&lt;"Ê@ ®¶JgÚ@2ÊÖ.SÒ@@_x0005_|E ~ @Ùá³_x0010_J@^·6ÏR@_x001C__x001C_¯m'©@ÆóÉ£a@1£öäÍÔ @öÝ*:ü@ù0eS}@JO«_x000E_? @$w+_x0006__x0015_Í@Ù2seü_x0005_¡@Ëéx_x0004__x0002__x0003_Ý0@q-(Åª@Xô_x0018_iã¡@Û£´O1@4_x0013__x0019_Ã²@ú¦Á@×m%Ð­_x001C_@_x0018_Ð¬=_x001F_@Û¸*F¿@wÐª·«@Ð_x0014_nã@|_x001E_tÐ @Xé#Â@\²±_x000F_CS@òbÄ_x001B_g@Ö;â?_x0016_ô@úDí®f@ô"Ä @"»¢r(@æ0'b¸ð@&amp;%¹_x0001_G@_x001A_ÔtB¿¯@2ØHm~@f@]aã@Ò_x0014_-ìob@q¸_x0012_p_x0017_@ôYXwß_x0014_@jE\Y-¥@´_x0002__x001D_Øå@Ú§\Ïî1 @r6ª}Ò@_x0001__x0002_H)/cÊ@_x000E_sC¨@Ð+_x0015_2]#@J0íZÂ}@Hae\×_x001D_@4ÆU_x0016_%_@PJ)¿_x0015_@v³GSÝá@RjY³H@½ëí/@(Çê¥_x0013_ä@á°_x0007_¢@èUYë_x0003_v@¯ªô©ú@ü0g%@_x0002_Ý]£xP@(A&lt;Éþr@í¸ÇK@Ò1y	_²@M¨Måq¢@ú_x000E_ûSÁî@_x001E_ü_x000C_Ô_x0015_í@kú_x0017_áæ½¡@*»_x001B_P8@Ç_x001D_Ì_x0013_Þ@vÊ_x000F_`@=`QÃ@v¾ï_Yh@ô·h°Ð@,Î©Ð¥@:sÒlSD@¨;Y*_x0001__x0002_Y2£@_x0018_Ú»EÈ&gt;@DÇ2_x0006_&lt;@&amp;ò¨¨iw@ºß«ï®Ì@MÅ_x0018__x001D_¢@=´êÒ@¬ÕèB@jcÏP@d_x001B_yV@&amp;,¤C@&lt;¨,¾è_x000C_£@_x0010__x000E_ý_x001D_ @¾7_l@_x0012_×_x001B_©R#@\ìÂ@_x0017_,»rà@ª(*N4«@_x0004__x000C_Ú@´ÐÃD²@Æsg_x0005_¸ä@ª&gt;Òuk@äÈ®¾`a@Ê÷ÐÉ!@_x0018_Z,B¢_x0019_@ª®Èï_x0003_ß@ø_x001F_,È@È&lt;¯µV@æï9¹»i@_x0012__x0014_úqS?@²øjR_x001A_ç@_x001D_Þ0§_x001E_@_x0001__x0003__x0012__x0013_{ü_x0004_E@È2Ââ/@¹TË_x000E_ó@_x0007_Ö4µ_x0013_@_x0004_"möt¥@â_x0012_(· _x0016_@ÂÊõ@V@zbl_x000F_&amp;Ù@Ew³ë@Afe|Õ@ôù®@×Ôay @F?Ujsq@ÔYê_x000B_ñ_x0018_@jãZ×_x001B_Ä@úP¶Z£½ @ZÇ	_x0018_ER@vÎÿn®@¨	_x0006__x0002__x0006_@Pªnn_x001A_ò@ä_x000F_Ñú_x0014_@"i5õÇ@_x000E_M·_x001C_W @µÿX_x0011_ä@÷Ïe)õ@^#U_x000E_fh @""¶Üí @_x001F__x0010_W`¢­@ìIu {@êÅ(e_¢@_x000C_£Ð£VÁ@_x0010__x000B_N_x0001__x0002_ô1@ô7	¢»@P}qµ!f@¨¥Âc¾@ìZ_x0001_Äk²@ÿDlã6@j[_x000E__x0006_@_x001E_k9ßèï@øwh[Ý;@¨0_x000E_C?_x001C_@rò³÷c5¡@îÝ¢N_x0017_¢@Îñ.×U[@È[DÏå@¾°+uå-@Ê»ñ_W@ø9uüÍ@_x001C_ñ_x0019_ìÎ@&gt;ú&gt;_x001D_ó®@é~Û Ø@sLÞÛo_x001F_@Þ}µ@«¶q´)@ ÷uOæ_x001E_@_x0006_m_x0012_&amp;u@:d&lt;Èõ@^_x001D_^A@¸âHØ@aZeOf@ Ük0Á¤@Mo]Ý¡@{ÄÀÞ§ @_x0002__x0003_²ËÌ¹4@_x000C_N_x0001_9f@_x0007__x0018_üåô@ÊòÛÌÄ-@â_x0015_×¢@^ W_x0016__x0003_¢@L/évA@_x0017_Ì#_x000C__x0005__x0012_@_x000C_bÃÀº@^i{_x001F_«_x0001_@Ú`/3¯@ÔtÀÐE@_x0012_Ds@|_x0003__Ôi@§ÔÓ¿_x0014_¡@ÄqX¥Ñb@¬_x0019_ÞÎ|g@Öà{B;@ÆüæN¬@&gt;_x0014_½_x0007_¥@ò¨öZ4(¡@Z'dûÔñ@ÎRßnv@ ç_x0014_a×_x001F_@Âþ_x0016_Îy@/I	ÿ@_x0003_r_x0005_äv@DÚ_x000D_¤¬@0i¬ô@_x001E_Ûni@¼¥_x001C_ z@@æt`w_x0002__x0003_Ë@?G_x001F_rÇA@røÖ¼î_x0003_@êgè_x0012__x000E_±@2W©_x0005_aÆ@b5bC¢@I	Mh@_x0003_Áè_x0013__x0004_'@P)í80@_x0017_¾vxø@Áññ } @SüõÍì¡@49Ç_x0003_îç@èÑPg@~ðå¤DK@z0¤Ì¾@8Qí_x0016_ÌÌ@_x000E_¯_x0003_ú_x000D_Î@@ÓÑ_x000B_t_x0007_@_x0012_ä¬ÆQ@ä«tþ@tïÕE©¡@_x0006_\ùï_x001D_È@-5©Ú_x000B_²@¨N©.@_x000F_	_x000E_@¬Kü _x0003__x0001_@£ÿÈ8@_x0012__x0014_^«v@_x0010_nLw@%ùüZÕÕ @§%_x0008_X$@_x0001__x0002_RäqG_U@¾_|nÒï@ ¡_x0017_ßNÌ@ðÝ%_x0004_qý @ÊçWÿ@ú_x001C_ï?çÈ@ÆðiÜ'@=ì'Hº@Ò&amp;ûÇ9_x0001_@ÓÃ	¨¯Ø@ÚÉqc:`@¶_x0003_ V)h@ôRd&gt;v\@(^&amp;º@¶vn_x001C_´@_x0018__x000D__x0005_W@9:JyØ_x001D_@TÇ_x001E_¬_x000E_Y@8g]1á5@}^Í¨@^(G/DM@þ_x0019_EéO_x0007_@J! jÌ@¤_x0008_åùç@&gt;nnåö@_x0013__x001F_Æ_x001E_l°@E]ó^¤_x0006_@(¼D÷×@ËÁî. ;@4_x001D_©x±ú@Ç_x0016_Ññ@_x001D_¬ÍÞ_x0002__x0003_M ¢@Dß©â¼@ê¶L#ºM@]±Z8{@lmx*$Â@¬_x0008_DoÎ¢@rÖÚ_x0014_"¥@6ièåL@2ºH6eñ@_x0017_ÍG\oÄ@tÈ\ÿ¾_x0007_@àRÍ_x001C_¿@»_x0011_gÐé@J0¸³p@ì4f_x0001_y@_x0008_Îó¾é0@Ê_x0013_¢]$@ÔçµÂ@º_x0007_éÐØ@Ä_x001F_Êî9@«(Å_x001A_@æi_x0003_½æh@²{_x0015__x001E_P@©L§?&gt;¡@lµºÁ_x001E_Ñ@Äøó_x000D_ÌZ@ ÀH´&gt;_x0014_@jÀöø_x001C_X@~¥:W¢_x000D_@,vsÒÖ@W·\¢+,¡@K_x0019__x0002_:¹0@	_x000B_¼{ôx­@v^xÅ@~@Ô_x001D_¶ò%@_x0006_V×ú_x0007_´@_x0015_)_x000C_)ÍË@¤:ÿÂ2r@ÜHn«¸@õ6LÂÃ	@Ã_x0011_NÇ@ªXg®ßK@Ð¼#Àá@4_x0018_øÙô@ïHÔs@_x0002__x0003_éMÒK@¾ÀÊ_x0001__x0005_@ôÛ¢±@Pä:®ÝÄ@éÌý~@Ð+òL|£@}zhh_x001E_S@_x0003_Ñ3Ù_x0014_@ðµ_x000E_Ëu@_x0004_$¨ÚÄ@¹_x001E_R_x001A_ª@²Sîë¤@Æ_x0001_Dùad@_x0010_.9o­%@x´z_x001F_OÔ@_x0008_ÏZMÌý@_x001E_läfR@zXËúK3@V¶*3_x0001__x0002_ùc@Ê}¬¯¸#@¶ùj_x001E_Û( @¨y¢uu@0ínù$_@ä3mûÙ@¬/åþJ@ÁÞ_x001D_ö¹@_x000B_¸ON@v·_x001D_Òè@¾ü½_x000B_à$@_x0012_Íí[y@ZSJ_x0015_W@`(c$hÊ@øWuÍ@#W°_x0015_å;@¨%4]Sç@_x0006_)Ä1ù@ôCÐ_x000B_­@ÁóaÄQ@TnÐ_x0001_îû@YCÈª;@*D_x0001_³eÍ@ä_x000D_6_x0002_@_x0001__x0010__x0016_r_x0002_@Eþmk_x0013_3 @\Û³z@6¯_x0002_â_x0007_@ºòã9]O@_x0002_iÍ ô@êÜ÷ÄY@àÈ%?&gt;Þ@_x0004__x0005_ôO_x001F_ûO@_x0018_$:û}@X#$_x0003__x001C__x0019_@G&lt;bM_x0017_º¡@_x000D_©¡$¥Ë @|a_x0003_Þ@Ò*ÄLz´@2Þ X_x0014__x000E_@dÄ_x0007_·E@_x0008_ÂàG|§@_x001B_¹_x0018_¡ÚK @_x0016_0Y¤Ñ1@N~_x001C_Ä¨³@Ôc1]u_x0012_@îS_x0004_ËO@P+zT"ó@ûñÉ_x001F__x0019_@^.,=@þWËÖ@ØJâðý"¡@o_x001A_Ù_x0016_bÒ@·5Àxr@¬Õü X@ÎÇÇæ_x0004_@Æ§Q~¶@_x0002_?_x0001_¼_x0014_]@Þ_x0002_'ân@OF­@"ÃV_x000D_@\·ËG&gt;@h'å'î@;E_x0007_µ_x0001__x0002__x000B_g@Én°¶þ@ÂÃ®Õ©@îDØ÷ï@2+&amp;gÜ@ÂÓc¢ñh@K5_x000B_Ù$Ñ@ÔÎI%LÇ@rIAÀù_x001A_@GÔýP|@_x0004_?ÒqÊ@ ©{ÂW@ý'ç_x0019_)¡@¶_x000B_?§®@_x001E_ü^!@Æ'e´4@KIw~¶@eM¶ðqj¡@_x001A__\ýJy@C0µ¿@_x0004__x0003_98¼Ó@úþ¨dà5@_x0019_#êâ¥¬@_x0010_hâëî@#f_x000F_Þ_x0002_Ì¡@º_x000C_Z _x0008_@ä Êd@Â ¯çÞ_x0001_@Â[¹%4@JÔénc@¾h®ÌÞ@ªÄÅ_x0002_Í+@_x0003__x0005_v_x0017_ßîÄ@âI)!a_x0005_@­^¶_x0011_º³¡@_x0018_¼@Ö³ _x0001_Á@ýkñ_x0005_×,@_x0010_ý³ä_x0012_Ã@_x0015_%O_x001D_åÏ¢@_x001C__x0002_kî³@^¦­Ý@ð/Cìî@ægñb"@Üêuè_x0010_@HZÓÁµ@yÙg04@ÆÎ@Ky@ô/%@nJe_³@&lt;l_x0016_=_x000C_@.²!énE@@Ï¶?F @UÑ__x0012_x@Dì·¯®@æ_x0008__x0004_iÖÔ@Bz©ýnË@yM1@xÌ½êÍê@º_x001D_òë@f_x0016_£M@&amp;9[¶u_x001D_@î_x0006_ñ×æ@âÇH_x0004__x0007_­ã@r_x001C_î«@í¹uXi@Æ#§&gt;&gt;@xYù¡TQ@R}íaÐ@Üï9ðF@T¡½á(*@®H¯µ_x001B_@Ñù&amp;ó¬ï@ö}Xë_x0016_M@ÛÕ¾P&gt;O@Ð_x000F_d _x0008_@Àôì_x0001_aÖ@_x000E_¨_x0005_ª® @?Îµ®_x000C_v@L&gt;|0õ\¡@@þ-_x0002_îR@\_x000B_a!%@UÝuUiP@²oóÉ[@ ê)äÕ@ôa¬%Ì¤@ðÃ°j7G@`dbÌj@¢@@X_x0006_ð_x001A_@P6G!@h_x000F__x0015__x000B_Ì@²æ!_x0003_L"@_x000E__x0016_ìúdÖ@J_x001C_{g @êÅ¼ô	õ@_x0001__x0003_òª¥ú_x0006_í@ScviWá@ÈF°ÕW¦@R»Ð_x0010__x0003_@Û_x001D_jp8L@_x0002_mó&lt;Oà@9ÈP¿è-@KÌ_x001A_ñ_x0019_p@DM_x001D_ê_x0004__x0013_@¤¿QcW@_x001C_6_x0011_ÄH_x001B_@s_ô~*D@Xßp_x001C__x001C_/¡@rôâX½Ê@_x001C_!¦_x0007_è @L¶Á&gt;7@ð¤ù_x001A__x0018_@ôG¦{¥_x0016_ @x+¦ÕFA@ÉÑ¦©ì @.O+¨nü@Ò_x0007_(Y¼¤ @HØDÙ_x0016_@|_x0019_ *_x0005_O¢@j~mÍ=@âQA!Eö@ôÖðf³@%_x0019_`©_x001E_¡@õ¢§¨@yV£_x0006_@2ZÕ_x000F_É¯@p_x0016_(`_x0002__x0003_cñ@_x0004_²_x0018_Sm@¬M½LjO@¿ël_x0013_å@6Õ°ªM@_x000E_×³V@iïM"`~@ü:»BÑ@ä_x0015_ÝñT3@=¸ÓóÞ@Pâ_x0017_¥j¡ @w0o?O ¡@èlÝÐ§@X'_x0011_OHf@_x001C_Î"cñc@Çþû¬´ @ÒÜVÍ£U@x¯jv,_x0016_¡@|Hô_x0004_@_x0001_@r%_x0016__x001D__x0006_å@n®¸¨ð@Õ©éqú@îyú¤_x001B_9@_x0006_xZ_x000D_@¦gWÑ¬@¨'º_x0014__x0014_(@X_x0012_°u\è@Ì&amp;	_x0008_Ô@æ_¡@Ü`»4C@b®©ëÓb~@x&gt;_x001A_X@_x0005__x0008_¼b_x0001__x0012_u&amp;@ù4_x0006_Ä¾@ìÊÖ@_x0016_tÌ÷@Ú_x000F_.&lt;.@æpç@|Í^x«@°õ;ÀG_x001C_@ÍH_x0007_çÀz@ÎnÄðp@ø£_x001E_zÅM@_x0006__x0015_RC_x000D_@?¦²î@¬ËÌÆ*·@_B\ÓØ_x001B_@&gt;_x0002_s_x0004__x0010_Á@ SøFs4@àL _x000E_õ9@­_x0002_n¤²U @ÒyO&lt;OÊ@¼/úÒÆQ@$yIc)@:M{'u@@I S÷µ@ö_x0010_#¿_x000E_@üp(_x0008__x001D_A@Ü:â ³@Ö_x001B__x0018_BÇ_x0014_ @¸ '¨Ù$@F]Bs_x001F_@ü@AçA]@ì_x0003_ï|_x0001__x0006_(Ú@(_x0018_g_x000C_p@nH_x0008__x001D_L@(Êö³cÂ@UD_x000D_@_x0002_ a_x001E_@Ø0H¦3$@_x0012_z_x0015_²ñ@¨¬ñÇ@ø3L!_x001B_@ÌÄ-¢Ø÷@|Me¨p@pð_x0010__x001B_¤@_x0011__x0001_5_x000E__x0007_@ìÐf#_x0003_ò@_x0006_Á_x0002_$M_x0012_ @0_x000B__x000B_Ä	ÿ@3M³q@¹ä_x000E_©J @¯ïW½@_x0004_;j·ã@6?0ç_x0007_¢@dã§~À@^íÊL@ÚØýÀBj@Ó6_x0015_@¦é°·¦ð @6)¡ jð@(r&gt;Jë@ÞÏ&gt;$@XfRÊ_x0005_@Zª¾ï£.@_x0002__x0003_jèNÝ[@ón³ÿ @ÜG$ó¼Ò@Àÿ3$@Zû_o:õ@ZÞÐÞ_@âúwyd@ãÎ_x000C_}Æ¸@Ò:_x0003_}_x001E_@ÂÎ_x0006_SR@_x001B_ýx|_x001B_@þ»&gt;©!Õ@T_x0011_kpÌ@­_x0017_®Þ§_x0010_@}{tºs @,6_x000F_§W'@_x0017_Þ¾Ô_x0015_@Fsòûñ¾@ tue+J@F×ÛQ®@~7àòÕ@´Z_x0011_Ùù@É]Ù_x0001_;¦ @Ö% /òB@·AÓ«I1@¿ñ	ãÝ@Uy»þXc@R®JÅ;¢@nñåèÚ@_x0019_êàÝ·@g3¿=ì@Rä=r_x0001__x0003__x001C__x000D_@¤_x0005_þÙg @ÀEO'&lt;@HÎ*_x0013_@^ÙéÙþÂ@'Uúz) @\£Ý©F_x0002_@ÈÒz:þè@_x0010__x0006_mzE@È_x0004_ãS@'&gt;E®i&amp;@~o¤w#×@¤LvÄM_x0016_@Å¹«}Å%@ÔM_x000F_e@¼&gt;ü/@_x0012_ íÒ_x000C_ç@_x0014_C?±=@&amp;*9_x0003_µ@W_x001E_¼±&gt; @æO_x0012__x0002_cÅ@bWytÅp@&amp;%"ìL@~Oê_x0014_@²Ï_x000B__x0010_º½@ÐÊÄø©©@:"w_x0003_Ó2@_x001A_Ô_x0001_M&gt;@jÚ8_x001C_·É@èL_x000C_%:@­_x000B_¯H_x0011_I@°ÅÈ_x0003_wt@_x0003__x0008_'óH_x001B_8 @?_x0011_µ_x0007_ @h_x000E_§i_x0010_R@¼&gt;³*X^@_x0018_5_x0005__x0013_&lt;×@#&amp;_x0008_åà§@B_x0004_ò§âp@z^I_x001E__x0001_1@¢pµX#@ð´úÓÄ@¤ý|%C@¹Ö"_x0014_¹° @~å5Íx@¨dl_x0014_`ú@ròØ¥_x001A_X @îV¹æ_x0015_®@mSÈá}_x000F_@~¹â{@FMä_x0013_E_x001D_@_x001E_6Q*O@÷_x001C_þãh @_x0007_Ýú_x0002_Ú²@DlJ§Û@`Ï§£«@_x0006_ý2äI¢@V_x0007__x0017_êh@_x000F_©ö_x000B_ª@´ÿã/CÝ@öTn&lt;J@ ÙÅ¾ ª@i¼Ô4qV @ÐÏ'_x0001__x0002_{@@J_x0013_]-$t@Ã5­¶_x000D_@w;'*$i@Dwû_x0018_T@N¸q½X@3§ÅÝ_x0002_¡@æéOöqÏ@N±öÜ_x001F_@¶%_x000C_	T_x0011_@_x0013_Ú_x001C_u¬@ºo,¾_x0003_à@AFI_x000E_8@å_x0014_ÚÜúA@É_x0012_ýX&gt;ê@Â_x0005_Ô¨¨_x0005_@:¤_x0001_AÐX@_x001D_¦QøH_x0016_@È°^_x000B_/Æ@½mQÃC@W¾ Ø·ñ@øø_x0010_;¾@ÈD·©É·@ª¤®îb_x0011_@ÎíÇYþ@v&lt;^HÅB@8q;ê1m @Ò|¢õ±,@µKdôuQ @ïïÎ°_x0003_ý@sÄëmIG @d'­å®r@_x0005__x0006__x000C_YUc@T7ÌÚ°¸@Ú_x0008_'k@_x0004_ßö³7@¥«Hy¢_x000B_@î4ÆÕ' @*TÓÔÜÞ@_x001B_&gt;_x0004__x0016_,k@&amp;R¯ØÉv@õ©*Ôt@BýÆÕ_x0014_@ZÊº_x0002_ò@NÇ_x000D_B_x000B_-@Û¤Úìà_x0005_@\_x0015_çJ¾@®þl"à@	ñ_x0019_L_x0013_@¨Ù_x001E_è_x0018__x000F_@Æ*@N_x001C_Û@ÎI_{WF@_x0014_~=D¨@$z\`Ra@n_x0006_d_x0014_@¬òl_x0018_Éx@JçÈf @æÕÏÄ_x0001_@^ e*u@Î¼Í%¤@X6"âç@Æ¨-ª¥|@¬ôdµ¢@_x0003_t¬_x0003__x0004_5E@_x0005_Dm_x0002_¼/¡@ÐøM_x000B__x0016_Ì@Ì@t±@¿û¡ì@²_x000B_ÔEçÈ@*hÜ_x0017_u¤@n%Kæ_x001D_@Á.Ù1ÓÔ@_x0017_SO÷ýL@_x001A_Ð~.@0Ô1ìW@$À&gt;_é@ £_x0002_Îª@Ìcæâ¥ÿ@_x001A__x0017_'ïñ@@jàòc5@þPSRÚ@óTÙ%@_x000C_Dâk·¥@_x000F_Ìf_x000B_­@l0sN_x001D_@0hONÄ@o:_x001B_@_x001E_/Ó°Y@J_x0018_&lt;Þ_x000B_@BÝ¶¨µ@øi÷C@_x0012_w_x0010_Fñ@_x000C_|_x0001_-vY@I:BÏ@Ëi_x0002_ü@_x0001__x0002_¬*ê7¯Õ@ÈtÇ«w@àùÿ£1@_x001A_q"nâ@pÜ _x0011_§Ô@_x0014_Ééê@F­£t@âºövç@ôjeÊñØ@KCþp~¡@ø'Ö_x0012_½@´/ÏG0h@eÇ_x001A_}v©@`?iµ&gt;.@_x0001_æq#\@_x0004_Þðô&lt;@ô#Ò@Tonnñ¿@Â_x001F_u_x0003_y@úo«±ÑX@¶¿¯w²@v@_x0002__x001B_5:@d_x000B_;_x001F_Åb@î|K-@\ùH$@Ä_x001D_ò&gt;,µ @~^ñç&amp;I@ÊNÔ¾_x0016_y@ÄuÎ4_x0019_@ÂÀ%Éc@¸9&amp;I+«@¨$_x0002__x0003_û;@ôSñbFÚ@vÆm_x0002__x000F_¬@¬©Ö°äG@¡ÑçÌT @ûDÉ@_¤ä_x0004_@ÎôÆd.Ã@¤=¢§_x0007_¹@nO4µ@û©·å½J@þ&amp;_x0012_½{õ@vNõZ|@_x0001_ÌY_x0006_¤@zÝ|^Ý@.nidk@`çß'©@~ï]&amp;@Þ%Ð&gt;E«@_x0008_oYÁ@æÀ_x0015_¡ó@ÒonD@_x001C_@hX^`_x000B_«@Ô_x0001_â&gt;B`@t÷ÀÈù_@øfs+Ë @&lt;_x0002_Õw@Ò_x000D_U9¸3@.{·Ú¸\@¬ã'ËhÓ@e ×°Z¡@_x0003_U,~@@_x0001__x0004_~(Â_x0001_"@´ü¢)4@ÀÏ2h@hû&lt;úÏ@9Ëß¸æÁ@v2q_x0015_Ñ@_x0018_î¯aÙ3@0%²_x0018_f6@¾ÉX?pk@TüËï@ô_x0013_ð5_x0004__x0006_@ú7Û@+KÖ«k @^Iâ9¤@týãiÖ¶@àëÊ_x001A_ìn@_x001B_ÍCB@Þýò_x0008__x0013__x001B_¢@6b_x0008_Ñò@õ/èt_x0003_þ@_x0006_w©3&lt;@_x000D_R0 ¢ý@ë_x0017_ýº­ @»Øì.B¢@`8¤_x0016_Í_x0013_@\þ*éð{@ ö_x0011_Ý]Ð@ò¿åyÓA@_x000F_½W© @ðF_x001C_\­Ò@2&amp;Þr@_x0002_,+#_x0001__x0002_e@DG_x001B_3	^@zh\_x0003_@_x000C_#ÿG@n\Õ&gt;@_x0011_{eR@[5²ì·_x000D_¡@&amp;`CöD@*ê*§] @F×ê1.ç @'¦ÍµxÊ @pc"óv@âiÀÕ@.i-SÝ_x0004_@Î¦fªß³@µØ0 @ DP_x0001_ÌY@_x000D_ù¡6¯@úð®\º@Ïæ]'}4¡@°_x0011__x0013_a°@¸¤¿Rêi¡@&gt;¬ÁÐ_x000F_|@ìóÎQ®@Y_x000B_M¢¶¡@*·³ÖÂ@FÃÄí_x000C_@ü_x000D_Ä¡Þ_x0006_@¾x-c'6@a°ÒÚ¡@Æüv¥Á­@Ø©Vã@_x0001__x0002_ÈÐhÎ´æ@(³R¡@Dª+²N_x0018_@_x001A_Q²²p@J=¯f_x0014_@ö_x000B_õV}p @Ê_x000B_pA_x000B_@W~_x0016_Ó[@D}£O§^@.ÿV¾5 @2@fqÇ¹@:|_x001A_#@2_x0005_ÁaRu@&gt;o,ïÛ@¶gLÒ2@bcV_x001D_PÏ@úÖÃ_x000D_IÓ@&lt;ºd²ªÄ@=rUèÃe@t_x0010_@eúð@ä6*­¡?@òD$_x0005_¦@2µ5q{@p~«Ñ[ò@¶ÛÂs_x0012_@áN_x0011_ô{@XCVZo¡@Vëc¶OÎ@U¼_x0016_E@&lt;{)Px@K;_x0016_²?ÿ@Ê8m_x0001__x0005_B@_x000F_Éül:_x0001_@^YQ(ËA@b4Ï!_x0016_@Í_x000D__x0007_d%@jQÁfC¡@V¸&lt;»0¡@_x0010_õ	6¦r@_x0002_­ &gt;µ@_x0017_å5T@áfb_x0016_7@ôè²_x0014_ö@_x0005_EÝ´@Ô\óg_x000B__x0014_¡@½¬_x0005_éà@_x0002_#ì_x001A__x0008_@Ûg 1@ö_x001B_K_x0012_@_x0013_5Qûv@eûçRSV@q\&amp;_x0003_C @`&gt;8&gt;û@d¦!Ìé@^ø~ÿS@}_x001A__x001F__x0004_@¸_x0019_ÓPd@æ_x0018_Âû/|@&lt;_x0008_ÂLÃÁ@ß3'û_x0012_@òd~_x0012_«@¹R¡nÅ@ @s_x0005_þ¢@_x0004__x0007_0«ÇB¡@&gt;5&lt;oÂc@Îò°´P@X._x0015__x0005_"ø@dúe=DF¡@&lt;vnç_x0002_¢@ìTäú_x0008_@âl©yã@_x0003_ÀR%P @Ðï_x000C_À-@t²ÆcM@SCa. @±Â¼|!@°1`@7@_x0010_sg£üy@¢hÙMº_x0001_ @d~.dq¨@Î¯B¨@Â&lt;ñ@V£}]f~@8nµX!Ù@JùZ@ _x000B_¹mÇ@µõ@µb@4Cî¹½@TPCw°_x001B_@Äoµ^¿Æ@ä¿®-cf@ºO@_x000C_ô?í@®wmÜEo@_x0006_}ë_x0005__x0007__x0013_7@£_x0008__x000F_ò_x001D_^@ûÆÕ_x0016__x001D__x0012_@/NåoµÃ@.ý*vGÅ@F¦Wùn@pÒ®R3_x0018_@.å×@zOÊµ§1@ð7#_x000E_$@Þé_x000D_ãD_x0002_@¨+o_x0004_@_x0010_áMu@²CÍ±Ì@,[æ°_x001E_@,Çds(¢@¤S°&lt;_x0013_@är³¢@Q%®M/©@¼³+fb@¢"íÜ@.@z_x0006_ú²_x0003_@×nJR É@¸k_x0001_Pd@s_x001F_Â³2@À|ªó@¤Y.Æ_x0019_@¨_x0013_ 4h@ÎbhrJ	@(3ê_x001E_Ý3@È_x000F_]_x000E_qx@+ZS_x001D_}v@_x0007_	ÎTÞ_x0019_@¨¿¸_x0016_@L_x0018_ÎÔ@$ÁÊXªî@_x0007_hÜ~1õ@_x001A_VîQÎÖ@¬,O_x001B_@®_x001E_-·rB@_x000E_±À«úV@_x0010_Üã	Yn@Ô`^Ü_x000E_@¸­¸R_x0005_u@é¥×¶Ü@üÅ¼_x0019_@_x0006_$O_x0002_i_x001E_@fæÆïy9@_x000E_MQ{ö@4fCN©9@_x001F_¹Z²_x000F_¬@|»_x001E_0Ô@|_x0004__x0008_O_x0019_3@t_x0001_Y d*@$q6ø²ù@¼½y5&lt;P@_x0014_]»E@_x001A_CkÏÌ@]$]_x0003_@_x001A_³^téå@Öç«­P_x0014_@_x0018__x0017_r	ä@¨2Í@Bøâ_x0002__x0003__x000E_î@`~Ê²_x000F_J@_x001C_ÿÅì^I@ä{ËYÏ@_x0013_Æ_x0008_¿Þ:@[hOt,¡@d¹Û3Zc@1ÈØK@&gt;òçõ^º@fF«'¡@À_x0002_¨»@&lt;ý÷2Ä[@¢R~ò@b@¤øMÅª @ÆZÓß@f7ÝÏ! @_x0016_Êá$¦@h´_x0008_ l@½éçµÝ@ig¨U_x001B__x000F_¡@CLfUU@¨}Å_x001F_4.@ÞÚ¢gKg@ÐG»"É@PùØ8ï!@æ¾ÃW?2@Ôw_x0001_AS@d»_x0017__x0008_@fñ_x0006__x001F_´@ÜÕ_x000D_(I*@&lt;_x0011_saõ)@_x001B_O*6¨-£@_x0001__x0004_&gt;d_x001A_Éú@Ü_x001E_µúç@PB:£@_x0002_Z_x0003__x001C_®@¨q_x0003__x001D_Ä@ÞÔË_x0016_ý@È_x0015_¯¿@*æÔ_x000B_b@2pÍÄ@l@ek¥@ððR@mN^hE@_x001C_Pb¹@ÒÀ_x0012__x001E_¨@ªË3í_x000B_#@jxUXö!@@ïÇ_x001C_=@âJäß@/.-§h¡@628&amp;_x0012_E@S¢Èkü@ÿ§QzË@ÀMf6	 @æ ¶nÌ@x@§u_*¢@Ö 4_x0012_?@Pl_x0005_e@æ§&amp;é Ï@__x0012_ø\&lt;@8._x0006_íãf@4ÙÌ?·Ø¡@HÐäà_x0002__x0004_(Ï¡@|h_x000C_s]@_x0016_VË 	Ç@ÚË]ÿ@_x0007_ì­r@4îqk¾ @Øc`©@6&amp;ûõ"¢@®=ãÌ@_x0002_\/VIA¢@Ê*Ò×Þ]@°_x0008_n]J@_x0014_:yp_x0019__x0011_@"Eç#6@_x0003_F~_x0016_µO @îH¦@Ú_x0002_izÏ@¼vºgÂX@Ôï._x0007_õ@,Ru¬+O@ª/_x000B_ D_x0017_£@ÔÑãä±@LXÎ_x0001_C3@=rÛ·Ã@þëöÿ*Î@RÓfDp´@ÞÏ#_x001C_¾@×_x0003_º_x000C_*i@8sfGs@,r;X2ñ@"_x001D_õä@åïÛ&lt;×@_x0001__x0003_vÐYU@D_x000F_nÓ÷@ÐpÊ-@`ý`_x0013_Ú_x001D_@PÁÌúë@_x0002__x0012_pGùþ@C¦f_x0013_@mÆ_x000C_G Ó@(E×_x0006_¥@_x001C_zÒ@à_x0016_º ¡@n	Ò_!_x0018_@_x0008_Ô_x0004_ÔÏs@ÌÏ^uÅ·@_x001C_*_x000D_r·7@H_x0005_rq@D6WoW@8jp3¡@G_x0018_ÀQ@_x0003_¸_x0005_^vs@d¦U½h@*óYA@ð¨ßty@Dy^â@èÊß_x0004_	@ú§õÏ§@þ¬Ãq"@ºZJý@P®r&gt;ì×@(iMdã@b;_x0013_lð@æaß_x0002__x0006_Þ´@£v!_x0006_Yç@ÓR_x0014__x001D_ @rÏç_x000C_¡@_x0001_ÍÅªHÊ@öW!Ó9ù@z{Úd¡@úÎ"ÑÌ´@À&lt;ÂÈý@ðÖ_x000B_w_x001B__x0019_@_x0010_À_x0005_û¡\@5_x0015_Eiz£@¶!Çª!£@º0mÛà?@Üh9½ÂÁ@P_x0017_yT@PPÜù}³@¬*¹Is½@BzçBEl@F_x0008_Ú _x0001_¤@}_x0004_-9_x0018_ @_x001A_^ú_x0007_Â@*)ò5_x001F_¡@nÐ_x0011_ÄtJ@Ì¬[@c¸Ýà¡@_x0003_òº_H@ðÅûÿ_x001B_$@Üy¼ _x0008_@_x0006__x001B_«N?·@¢b~ã_x001F_Á@ ¡ÈrX_x0019_@_x0001__x0003_Zé~_x0007__x000B_^@¬pZÛW@_x001D_À­ë@t?ûNý«@lå'x?@N%e¨@Ð$Þ@O_x000B_@4"¿_x0015_ßÉ@ÙH5×è@°Ø¹@I@_x001C__x001B_t_x000D_÷@_x0004_=ªöS_x000E_¢@~¶£êv@v_ÐQºô@0_x0014_bZ_x001E_@kK¤³.Y£@ZOw_x000E_=é@LÚ÷ÑÞ@_x0002_që3_x000B_ @,Ýù0_x0010_@_x0014_8ö8$ @VØ_x0019_LI@j_x001F_©D_x0008_Þ@ö_x0003_(Ú&lt;ê@^ézv¡@ÔOCGìé@l_x001E_(v(@¶ÜÖÏR@@¬_x0014_â_x0004_±ð@l _x0016_b0@(_à=?ö@nÂü_x001F__x0001__x0002_ÙX@_x000E_¸~x|@@ ü92_x0003_ @â_x0002_Ò°_x0006_¬@3¨Í3@þ¢Ö_x0013__x0013_Q@_x001A_4U?_x0015_@h¾kéÃE@_x0003_¹Q1_x0013_£@¸}L_x000F_cÙ@4XAÉ@ù4fQà @R¡}í@	r_x0001_·Ð2@o`Ï!¬@-v_x001F_èF@_x0006_aÅ,Ë@\xý|4o@¼Âü¾/@_x0007_ÿ$_x0017_Â\@ÞÞKf/¸@_x001C__x0017_Ô@Î¿ÿÞéì@_x001E_©_x0012__x000D_G@ÐN_x001C_¿eU@¶}£~æ@.Ö_x001B_,qG¡@v=_x000D_ïJ@D»_x000D__x001D_F@¿_x0002_IH¡@üs*¹D@ÒU©t_x0008_U@_x0001__x0003_ÄÁ_x0017_®ç=@Z¢_x0005_¥ÞA@_x0002_`ðuc@°ÚGvì{@ó;|µ@ÏÚ_x001F_ð@_x0002_3/Eû`@Æò²OãÏ@È?Ø*Ê¯@À¾i0¨@ðª`_x001C_ë^¡@B°_x0005_DÇ@òDÅÛñ@	\_x000F_rÖ1@ÜÃø;a&lt;@_x000E_g)øq¡@¬«_éÌZ@JÌúÛvÇ@é.¿ö@àé'òW_x001B_@/ÛA@_x0017_µÝæ_x0017_¡@|y_x001C_ù9@Ø%_x001C_äÕ@_x000C_v_x0004_±¸@×	4»x@æÍ_x001B_ä@&amp;^&amp;_x0007_	/@4ÀÎë_x0013_@R_x0007_]ß8³@xAùó@ÎÕ0a_x0001__x0003_RM@ü2ä®Ã! @Ë!pûìö@.4±5@|/&gt;ð5Ò@.¢ Óû@_x0018_Ý_x0019__x001A_÷&gt;@¼Ö }¯@_x001D_·8ñ @_x000B_Wège @?¿òÇ7@_x001A_¹_x000C_M:@ ~ss_x0018_@&gt;_x0010_Ðÿ@ä_x0016_iÒ:¡@¶¦ØÁ8á@ô¥_x0005_4_x0017_@ëµ®©Õ@hfzÝ@ÖBÀ"ÂÚ@h÷è_x0019_µO@p 4-æ@@ÎÔûØ@VU@O¦m@ÐÈt²ô@ê;i0@@ÀñF¼@þæ|©_x0014_@Lz6è&gt;_x0008_@_x0002__x0003_^Á³¸@æ$8jI|@ä¶CÛ¹@_x0001__x0004_:Ï¢c^£@²_x0004__x0003_Ý¯J@x_x0018_¬æÂ~@b×ú_øA @à^)§ìY@ÑëV_x0013_M%¢@_x0002_¿±Sµ{@HÿüÀº­@òØoÅ?I@Ö	z_x0003_u´ @.bFÒå@ZÞ§_x0005_¼_x0004_@ 8£zo½@p~Yy@`_x0012__x0008_5_x000C_ @ÛÄ_x001E_Í@n×dõÏ·@¸xg»è@Jk²_x0007_5@^_x0007_&amp;Vb@ôå0_x0014_@°4áJ-_x0010_@ÊXÝ_x0010_Å@^Ôk×@fé0_x001F_é@ÊÈIE@¾cã	°@@v²@uD@2Å\ì#@R_x0007_,Ï©@P7ì^Í@½_x0001_þ_x0001__x0003__x0008__x001B_@P@^83¢@²`*óo@Ú×â_x0002_@©S½Gæ_x0016_@¹|Tfa@e¦Ý×°@±ó&lt;_x0018_¡@c3ak!j@ð@H¾_x001D_@pß¡zÂD@&gt;¨_x001D_bct@8Ny_x0003_È_x0004_@Îûýð_x000C_@è©Í¡@_x0010_íêü³ß@¾éÇ³b@&lt;§ÚÓÉº@Þ_x000F_dÁ±@¿Ké{@ÀJæõ*@_x0012_Ëõ87@¤Ö£ì2@ÜO­¦@x¤@©ã@h	ïÉ@¦	ä_x0005_âÙ@T&lt;æ	@EÇjÒHä@¡_x0007_ oô_x0011_¢@b_£ÌÐó@Îa-à,¢@_x0002__x0004_ìÎ:_x000F_¸ª@Þtz,&lt;ÿ@_x001C_Õ_x000F_@_x001F_Ï$_x000F_pÕ@}ÈÞE"þ@4Ê=éE@_x000C_i¦}Äc@ô!_x0002_Ç`@Â_x000F_Í=@Ä¬Û_x0016_·_x001D_@_x0017_Ýó×C	@öy_x0019_ÓÈ_@Q(SRÐ@ø_x0003_Ì)º@_x000E_Èß?@l­b[ý_x0003_@ìù_x0011_,§@pç»R@$_x0001_¡jM+@ª¥_x001A_ü@;a)óA{@yÁë@E#L_x000C_ @U¿Ú¸@SÝµÄ×@_x000E_Dá[@(øÖ$_x0002_¨@Äèà_x0019_k@Ïê§Hi @B_x001A_ÖÞ*@`ý}±^ì@èêê'_x0001__x0005_â8@_x0005_´òO@0xB²Vù@³÷¥t_x0001_g¡@~&amp;ù\1@¶ÌLüW@ìt%=Uà@v«[s_x0010_@âð¸ /@´ù _x0008_t_x0019_ @_x0008_V.À$@_x0010_Äg»_x0015_¡@µ.|Y/#@_x000E__x0007__x0007_þT³ @D@ÒOÙ@ªäÇÐ|@_x0002_W3X@ð´/¡@:_x001A_¡&amp;Ún@N=Zã;ï@ò/ß_x001B__x0011_@T_x0003_w_x0011_X=@üSweN@ÀêfÃî8@_x000E_Ý_x000E_,K±@ïì&lt;·3@_x001A_Jìÿm_x001B_@&gt;ý_x0010_ª@¼Ë	N%@JSÛ£@.u_x0004_IÏ@úÚVfß&gt;@</t>
  </si>
  <si>
    <t>48b56b143f7b590a8e5a7a0e951df2cf_x0002__x0005_òs6_x0007_Ù@v ±ú_x0003_Ê@_x0016_~®_x0016_)@Â_x0004__x001C_m_x0001_@õL_x0014_;@¼N¾c_x0005_@Ç~8@Ð&lt;àpíh@ç_x0015_[TÈ!@\_x001E__x0003_öû@	_x001C_sxk @±»âû@_x0010__x001F_þb7¹@æì__x0011_×@¿nâ@¢°ai´Ì@úöÌ³gM@6ô9¼-_x000F_@_x0006__x001C_G8#Q@LÞôµ_x001A_6@Èl_x0006_zí_x001A_@°)æj_x0017_@_x0016_^_x001F_¨Ç@RnÎ$¸É@,çÊ_x001E_O=@R\»º=Ý@_x0006_ûOýóþ@P_l@4O?NÏæ@"ËæÐ@¨[=ne«@À¼þ_x0007__x000B__x0003_ò@¶â©Õ_x0017_y@_x0004_W_x000F_#_x000E_:@f[_x0014_¦ä?@t_x0013__x000D_Ü(\@t±÷_x0008_y¡@äã.êÛ8@l&gt;wÌÅâ@¤3Õ_x001B_F@èç8_x0003__x0018_Ô @mãpýÃ_x000F_¢@°Pgy_(@&amp;å@Ýç@,Ar_x0002_%@F©&gt;Â@t#_x0019_@ùð@_x0010_,O v@_x000C_ô¤Ò6@_x0014_¤\Ò@^Srto@e$ÜÕ @_x000C_¹_x0001_&lt;@_x000C_O_x0014_ Å@_x0002__x0015_®©_@À_x0005__x0016_Îîk@S_x0019_wbÈ@ú´_x0011__x001B_@ö	ø²O-@ØÏQUõ@f2_x000B_h@É`äí_x0006_@xìøKö@_x0003__x0004_;_x0007_!N¿@_x0016_=mæ£z@_x0013_M_x000B_23¡@_x0011_cÊdF@V_x0007_D/Û@H@-T­Ë@ÐW´à²T@SóÖ½@fW._x000F_=_x000D_@ _x001F_Và#Ý@BïÛ_x0004_ë¨@¾èît@_x000C_pu%aQ@.Î9Ä,@æ_x0017_ÆR'¢@*;g]ªµ@lZû_x000C__x000F_@ð_x001D_L¡@F:e®Ìi@­/p_x000B_to@	ì_x0015_ô\s@_x0002_ì*o_x0017_Ó@ã,h35@_x0013_Æsu'@H:"c_x000B_@Â_x0011_+9!@¾»_x0001_-@h_x0004_Á6Iÿ@ìRèÙ	@2_x000F_¦%q@è5ç"_x000C_K@?_x0001_*_x0002__x0003_ë«@¬¯w[Ý.@_x0010_W~®è@4bNî÷_x0019_@_x000C_3çoò_x0018_@²ºI×¹@:_x0001_An@5¸iq_x000F_@½uóñ\@Ü/4í@Õ_x0011_3$?ã@ä»1Ë_x001A_ @µ×î*_x0007_~@_x001C_çÜà_x000D_6@H_x000E_ËÒÞ_x001A_@®Ò _x001E_$@|_x0010_p_x001F_$_x0010_@¶_x0008_·ùB_x0011_@=º_x001C_9¨¢@o6ôt%7 @Z µ_x0016_µû@jîj_x0003_­_x0008_@2^_x0004__x0001_i @_x001F_-	Øùm@f¬4-#@ _x0005_ÈZ°@_x0015_ø+Üó@-;nå¸@/øÓ4.@t)Z8`_x0004_@ª¬ýª_x0006_@´_x0019_¼P@_x0003__x0004_d&lt;i$ï@_x0001_'º_x0003_Å¿@K0âË@¾ÝTÐ7@@Ï©¾[Ð@øL#¬Í@ö(û_x0018__x001A_@Ò#pyÉ@_x0002_Ôû~8Û@ö3º_x0001_ºä@æ_x001F_vzFa@Ü1¶Må7@Ãñ	|½¶@_x0007_Sú_x0010_9£@³_x000D_D@®_x0019_ÿ7~@¡M|9Ã @}±_x001D_-@*a&lt;Q¶\@ªÆ¢^_x000F_@±µ_x0006_ ÿ@òKØ¼@@BÓuÕRÆ@À_x0014_àtùD@ÖÙ_x0011_ª@_x0010_vñ6ð%@´ïFÈ_x0004_@g£@¼5 @s)q_x0006_Õ@¶"\_x001E_£ï@1¾° Z@_x000C_&gt;_x0002__x0005_:À@_x0008_uA©o@$Ö~_x0004_(@r·83@[e_x0019_&lt;¹@X_x000F_X§¾@_x0006_K®Z@_x0008_ph_x0003_@.Ë_x0011_RI@Ô%éýcX@ä¼*Æu @r_x0001__x001B_C¶@¬Óa_x0012_£Ï@Á¾_x0006_×SN @Ä\¤óÐ@ú¶Ñ1Ú_x0004_@ÆËÃ~@WRþ_@VÍH~8·@\åvýþ@O¹cÖ@îÜæ°8Ð@®S;(	@lïrào @HñQkÙ0@«'Ö_x001B_²@¦iÙwk@_ó¼é@½Û:Õ9@"è´ÐS_x0012_@Yë3Þ`@oSL_x000B_'@_x0007_	ãO®ó_x0019_H@_x0007_	_x0013_¯@Pÿv_x0007_pY@:gÊ[m@FGÛL@o_x0018_ÁÕv@âÄ|~_x0008_@_x0012_Å®ôÕ@_x001C_ºÓÄ@_x0004_Ï-ëé:@à¢¸l@¾}IA_x0019_@¬V¶Û×¡@(&lt;_x0001__x0002_ð@Öàímí^@_x0014_1_x0011_0[@Àä _x001B_»Ó@q!_x0012_éfß@XOXgè4@Þl&gt;+@iã7_x0018_Ä@H%ðU@¨[ë_x001E_@&gt;Ùô_x0010_Ì@_x000C_|OõY@p#qY@tÄv_x0003_@îðZ¹8:@_x0019_×0ú_x0006_ @´ou±H@6_x0005_É!W)@$#_x0001__x0003_úí@@#ô:_x001F_"@`ÚÓ_x000E_e@»»ê·¨Q@_x001A_Æw0!=@tí¬h_x001E_ë@3ÆÐ§?¡@ _x0018__x0014_á@&lt;_x0005_+66@_x0012_*k_x0004_p}@DVðNÑ:@ÈJT_x0007_r°@_x000C_÷9@_ñ@þ_x0004_§ú_x0011_)@ä_x0017_'ãb{@W(L£@Ôÿ_x0008_Âæ_x001F_@_x0019_re=_x0015_¡@Aîm¢@Ô*Å/_x000B_ý@²Ó S3Ó¡@iÑU±@&amp;"tàÞ@ÊgK ¢´@Ò_x0013_À7ß" @_x0002__x0015_¶C^»@ÒzìÔ`@ô.tÎf@^µãûò`@_x001E_¤êx_x0011_@_x001F_wlE@ÄHwí3@_x0001__x0004_¥àæ_x0012_U @_x0010_tX|@NØ%ú_x0017_b@Ðïß_x001C_@¾9_x0002_ù&lt;@bBÁ4i@_x000B_¢_x001A_7^¯@,©ì+ @@_x0005_Ço0o@_x0003_hÕ¼Å¯@_x000E_±5Æl@¦ýw2m@dÈ4_x0015_BI@(­WTÑð@ZÉé4þÎ@)Yñ-/ @âË'å&lt;ø@Æ¶íæ@Ç³5 D@&lt;¤»cdP@_x0018_g_x000B_Ï#@_x000E_èÉ«mÏ@ÎX_x0006_à_x0003_@Ü^Ëg@_x001C__x001C__x001B_OY÷@_x000C_Üµ_x0016_@§àÝV" @þw_æ_x0010_f@_x0014_ô_x0003_½ûñ¡@_x0002_oV21@K(M¼Ü@¾*øñ_x0006__x0008_i@ 9hìUe@uEâ_x0016_{@èþ_ËÚ@s Ò@çxxÎ)@&amp;JìG_x0005__x0003_@*_x001F_¯_x0007_b@âP_x0001_æ_x0007_@_x0004_Y»-tL @æç_x001F_~i_x0002_@¶k&amp;Âg_x0015_@YN_x001E_a·3¡@`_x0002_ ç@&gt;_x001A_BêÐ@Æ_x0014_àXv@(I§.â°@e\Ê@â1"6¥'@£6&amp;)@_x0002_÷éî@®úrÿÇ¹¡@ã,ÈD_x0006_Ô@«_x0006_¥gä@óN¿Q@Ôi':Zk¡@¾â1·!6@. ¾¢+~@¸D.{¥@4çØSü@»$qh`@_x0018_ÊÛêá@_x0002__x0006_87f_x001C_XE@Ôy-ðã@_x0002_Ö`_x001A_l_x0007_@*m_x000C_l@å$@k9=«VÃ¢@fµC_x000C_}@_x0001__x0002_Þ@Eè¿¹£l@_x0005__x0015_N^·ù@x×mEË@V_x001E__x0013_ç®@xU._x0005_ÉH@Î_x0018_?­h"@Ú_x0003_&lt;Oª÷@*¢5-_x0004_ @,U_x001D_à_x000B_@Ø;Ú1·H@.³`©&amp; @§±F´T0¢@·_x000D_ÊY-&lt;@üÞ½_x001D_?m@°p_x0008_«Én@û6yò@&lt;&gt;By@,@°»:Ô@l_x0002_©­_x0016__x0018_@t	H4V@ÆµUS_x001B__x0003_@_x0012_·*_x001C_f@&gt;ÉhÆóÉ@àaGã_x0001__x0004_á@_x001E_¥±å@@B¥~^p@|Ì_x0014__x0003_×ø@_x000E__x0019_ãÖxª@Aöt_x001D_èÂ@|ØÁµ_x0017_@¤Îg_x0016_§@_x001A_s_x001B_»L¯@àg_x000C_^_x0008_u@«_x0016_ì©á_x0002_@_x001C_^KpB@5øÖ6ïU@jx&gt;IiÐ@XX_x0017_ µ@	_x001F_M5_x000C_@íz¡@8¡_x0018_0&lt;@$cJ_x001D_Oá@°Âæq{À@]c½´_x001D_@_x000E_6__x0007__x0006__x0007_@(¬_x000C_ol@Ô,7ñn@¶@+y]å@®ÝÇ{@t}Ö¾ëg@ÎáDkW_x0016_@ê_x0006_%_x0013_ï @HD]0yÃ@_x0008_å½Kc@PEéeâ£@_x0003__x0004__x001A_M±_x001F_(_x0017_@½5ëÐ\@6±üY-@_x001C_O¡ã_x001E_@_x0001_CëÎ¡@8_x0011_¿_~`@&gt;_x001A_{*@bÓ¦_x0006_@N_x001B_ÏVåA@L_x0019_÷@:Û#È@ô_x0010_j©j@_x001F_¤üK@ZíWÇ_x000C_ö@_x0018_&gt;¸f@è-»ê}@r_x0007_ä_x0003_@ÒúÏÜ¬?@äÑ´Þéa@.§Åì_x0015_{@p-¤¾N@ ä(¾_x0015_B@Ï_öíÙZ¢@hÇó_x001E__x000F_C@Ð$|Ô¥ö@ZòËv_x0007_«@þ¦}³Â@ÞC_x0013_Bf6@fÃÇøñ@&amp;&amp;28@@_x0002_/_x0018_Õæ@D_x001B_e_x0002__x0006__x0017_·¡@û}ÔÊ@â´E¤5@ÌJØÞ@eýÕü@.P_x001D_Ò-@ò_x0011_LÑa@°&lt;jµQç@D_x0001_ªñê8@(_x001B__x0013_¨é@Áºã@ l_x000F_ö.@ÞêAKù_x0004_@(BØC:^@éÌô3M¿@&amp;cxL_x0005_w@ÔÍ(Ü¥@Ú¯7°4@È²ýã@VçE_x0001__x0013_@:ðx0@Ô Ð¡[@Z_x0016_Ù_x0005_÷ï@_x0016_É'*_x0003_ @Ü2#/?@Vîãû_x001A_Ñ@Ø{_x0011_û/±@ºò_x0012_º@ð_x001B_oÇlÝ@ª8ÓÃ@¾7÷ÐUV@/0m_x0006_@_x0003__x0005_ÒmS;·ë@_x001A_Ëv(p¢@_x0008_áù¶{4@Ü(ôäÄ@¾_x000D_«»_x0017_@_x001A_Ó7é_x0013_@0è_x001B_ÇH@R$]¸0¿@rB1;×@|Ï_x0002_íñO¡@¼_x0001_«,Õ@þiNºj@7ç_x0005_Bn¡@Sa1=Ã6@R_x001C_[¦}@_x001A_æz_&lt;@`{Õø@ Ùò_x0010_ÿ@¾_x0002_=_x0019_\@á÷.çW @"÷Û?¨#@FÂòÅ¡@_x0014__x0004_E3¢_x0006_@§2iº @_x000C_Y5V¢@æ6_x000B_Ò_x0010_@_x001E_afÁ:¨@_x0006_cÀ'$@2cn+^{@±j!ê_x0011__x0011_@ò,@.¡@_x0005_ÄÐ®_x0001__x0002_º~@_x0005_Ýã_x0014__x001F_@äÕ_x0014_Éh`@Ð5Ûêm@ÉSç47o @hVvÝ@ÔÏ`}Æá@ätl3Ñ@oh'_x001B_@èÅé_x0002_Ò@z¡Öÿ,i@ÖaCõ_x0003_ÿ@¢ÐY¨ @n»üº4õ@"Ñ_x0014__x001A_î@_x000E_sr_x0013_@þ¥&gt;?Þõ@êsñ~m¯@_x000E_Ùn=_x001B_è@Q¬Ö_x001E__x0014_»@_x0015_®ª_x001E_ @ Ø+Û®ê@_x0008_ÀÖ`q¢@QÇ,´¦@x»0Ç\@äÙ'H_x000F_ @N_x0001__x0010_åÍ·@dÖ­ä T@X&gt;_x001A_Ö:@êø¬÷O_x0002_@Mbö; @_x0006_A_x0001_+Ý@_x0002__x0005_î¥^3zó@äÿÇâ@îZ %t0@´'Zf @tRAg_x0002_@XUíèB-@=ãè_x0004_dU@¼_x0013_Ê_x0015_@&amp;Þ_x0012_)@.Wx_x0003_Q_x001B_@ð¦¨$ô÷@©þhÈï@ÜkzKeÐ@~ª²ð*?@"8xV@Æ§r{#\@°Þ®À_x0007_Ó@Zmç¶_x001E_@'s?_x001F_@ö_x0012_L/à¯ @_x001C_ÿÙÔ¡@ 3 _x0001_Q@´J~v@_x000E_&lt;8õ@_x001A_HõãË@_x001F___x001E_yò_x0017_@ê(l½¦@P=ÆCRa@"ÐÀß|@ÆÐk_x000B_@9:±4Ä¡@_x0012_&amp;E#_x0001__x0002_.@Ü9`G&gt;Þ@_x0010_ª_x000F_Õ\@ÊaÌÅÛ@_x0016_ú¬©w	@6tÂiö@¾0TbÇÉ@PMâÎèì@û&amp;!æTO@,ìÅb·@H¾;´Æ_x000E_@ô{_x0013_3_x0014_@¢:¢FÂ@\_TA$_x0005_@_x0018_Jkk-U@[S9¨3n @VC_x0016_ª_x0017_@¨§vR¢@þA_x001C_%_x0002_ÿ@ÃÑÕ¸Vì@_x0012_¡_x000C_Ü@_x0018_FÈ:@W¢ë"_x001D_@®y¹,ð|@_x0004_à è@Pü0_À@pÁnÍ_x0017_@6øBLÅò@_x0018__x0010_3,K@_x001D__x0005_æ@ñ_x0017_;_x001B_Üö@êå:i9C@_x0001__x0003__x0017_ïÞ?DÃ@.G'by-@F"êÓä@¶_x0001_#wÐ@Ö??¹U@ç_x000E_`áú@_x0014_JW%Â@¾_x000B__x0007__x001A_@@}Ä_x0005_Î@Dô¡ÂÈ@_x001C_±Z_x001E_|@E÷5Vå)@ÞÊÀ ¦@tfÆrð@ ÎO_x000B_º@p_x001E_ß5Ü)@ây/_x0012_6¡@ZÎû¡Î`@Nn_x0006__x0012_@ø_x0002_Î3 @´q'ÄÇ @_x001A_#Í¾W@ü_x0007__x001E_Ö@þ·_x0013_ënV@ÏáôÔ»%¡@¹â]­¨Í@¢ÉÆpa@Ðo_x001A__x0003_@6¤ªTtí @ØþWþÛ@¤_x0008_¨ÐÐç@&gt;.ùN_x0004_	º8@_x0011_î?@_x0012_I_x000D_J_x001B_@$_x0005_{­¦@þo3Vô@p!Ä_x0006_M[@&gt;ÀÒiÕß@Êí_x000C_X¶@àX(óC_x000E_@¬'\í_x0001_@&amp;1}_x0003_O@úrX­+@{·6ý_x001B_u¢@èíºJ@_x0008__x000C__x001D__x0010_ø@x&lt;~µ/@ùÕ¹¬ @¥kgZ_x0007_@òctaÚ@W40Ï@ñ­vË²¡@DSv8ùÿ@BXù_x0010__x001D_ó@2¤òNØ½@_x0002_]d_x0004_@d±v¨$¢@¿ÑÎ1dU¡@ö_x000E_Å07ø @êMH_x0013_¶@Nmr²tæ@Ðxÿ'[U@&amp;ÈÀóqI@_x0001__x0008_Ø_x0003_Uír&amp;@FDuw_x0002_@êô¢}Þ@_x001A_Õ_x0001_q@_x0018_Ëöý_x000C_ó@0µä~_x0005_x@"KL1sK@ËÝóbS@_x0001__x0013__x001B_5Ö@_x0016_ÊÜË_x0010_½@_x0018_dé¿lÌ@òª{_x001B_"_x001A_¡@Výóof­@£Êr=@_x000C__x001A_@ðËx_x0005_ @Æ!ÏÒW@1_x0006_ RÍS@Ò¤;_x0007_p¾@ª	âX@0µâ¥Á`@_x0004_@_x001E_¦Î@¨hxE&lt;@ø\±*W@lÿ¡Bª@°g8_x0019_¬@X/Jÿ¹@Æ2_x001C_*ÿÆ@ä5]BD@_x0015__x0004_TJ9@²À$ÂÚ@¢57ô_x0002__x0005_(_x000D_@_x0018_ßdg@Ì;½;Ò0@¤iÍAX@Jzë³B[@_x0004_±ÐÆ¬I@ÛäÁÆýl¢@t$Y_x0016__x000C_¢¡@_x0007_Ó$ö_x0003_* @_x001C_4ó_x0007_v_@BÞ&lt;J8ú@ö_x0008_=\@_x0003_Àib_x0013_\@CÚ{Ä¡@²þí]_x001F_@6¢¤Dæ@¸*"0æ@p¾ØØ@àü_x0017_ì@à/Ôáûñ@-_x0013_´._x001C_@4¯àõ@¬Î`:s@.ëÆN_x000B_@_x000C__x000C_-_x0018_ü_@;_x0006_gõ`¡@Ô¸j2Â_x001A_@_x0001__x000F_ø_x0008_Hº @µ _x0017_R&gt;@í"ciçO@ µç"@_x0005_ý¢f2@_x0001__x0003_{ä_x0018_é@_x0008_#H)ó@H³j_x0001_@¿HÕk4+@í}¶üÎ@{[ÿÜ@f,74Ê8@bqÄ¹¢@úÐú_x0016_'Ô@&lt;_v4{'@_x0004_dÌli_x0002_@ü_x0007__x0003_Õ«@©(9À¢m @AÝ^Õ@á22!Ô«@_x0014__x0013__x0014_l_x0010_»@Â$æ¨/@þOØgõ"@)4_x0011_X@ÿ^Qþ¾ @_x000C_ôGR»8@Æ/ïÑÝ@3K_x001B_NýÐ @(\~ûp @bÞ¸ê~n@Äß^69@Ê_x0008_&amp;48x@`´¬K8@_x001A_º¼BO@Ì_x000E_£èø×@Hº«_x001D_G@tÑdÉ_x0001__x0002_±º@îÐ_x0004_ÿ¿@¶-Y_x001A_Ï½@FíÞd_x0010_@Mõ®?¢@(ÜØ1@Úc_x001F_sa@Vý¡@À_x000E_Dr²w@Ú_x0019_Ò·3@yü_x0004_Ô@c?Å&gt;@\t»¤kó@Ôl4ûC@z¶_x0002__x0008_$@Ð_x001C_öÕ_x0014_@¥_x0002_z,³Å@pW«/:Ö@R¢*Ä\@_x0001_í«_x0006_¸@²b¢3Ì@²ª«ön@D_x000E_®ã@hp¸¹ô_¡@}e?ªë¡@È§±¹_x0016_@ÊÝÊ@YMn¹^¡@z_x000B__x0007_]ºô@;´K/Òm@vé.Õ"@èCgx» @_x0001__x0002_¥_x000E_ÑïÈ¢@øbm&lt;®@¬_x0001_¥×.M@_x001C_+ú@_x0012__x0010_·yü_x0014_@D_x001C_Cíyò@48lI²t@_x0011__x0019_ãÈ_x0015_L@_x001F_WìÈa¡@âðsã@üpÿ@_x0004_¶F_x0019_X¼@Æ8L	_x0012_@fH¯ÙR@@_x000D_W_x0013_-@_x0001_HÜÓÒ@Fü8_x0005_âñ@öS &gt;@ï_x001A_kc¢@ ¹_x0014_Êrl@ÄV&lt;é_x0013_@_x0004__x0017_ÿÒuz@4_x000F_Á;Ð@òHyV&amp;Õ@ÈÏÑ #@~$ìÏ_x0015_«@êABb_x001D__@è ÔwT¡@_x0016_\ ê^¥@?þý_x0008_Ð/@_x0010_5ÌÍJ@?&lt;&amp;_x0013__x0001__x0003_÷Ú@\å_x0010__x001F_0k@_x000E_²]¡Óþ@_x0012_XRs&lt;O@Nç¬Í_x0006_@£y ¬_x0002_J@fW³Ô¤@tÑ-^Ä@_x0008_or/L@=Ãß8v@¬(oÉD_@vé±|+/@_x0013_H&gt;É_x0011__x001C_£@F_x0003_`ÿh_x0001_ @Æ"¾9á@Øi_x000C_Å_x001E_á@ÞE }_x000E_:@Ì¡ß6Z@p0ã=k_x0018_@ô_x001B__x000E_¦úæ @XX_x0007_Ð®@®Ö_x0017_fyd@¬¦zÒ¸Ü@¼®F%®@"t|g¡@_x0017_«·jBÓ@A«»¬g¢@D$ìJ4s@2_x001F_Õ©b@B@'#©î@D_x0010_w¸@H¨m¿:O@_x0001__x0003_¬¬Ä_x0012__x0013_Â@úHW­@rò\Ù³ø@j_x0018_ëúÿ@ç¸:¾Æ @Ì â8¥ @d%§1}4@Q_x0013_ÿ",¡@2ÙtY¥@ïqJÌé¢@«w_x0010_&lt;_x000F__x0003_¡@tø_x0015_fôU@¤mÆÄÁ³@òÐ_x001E__x0010_@ØÒ}@J}4_x0001_¡@lM¯ô¯:@_x0010_ .BZ@Â_x001E_HtN¼¡@ì¸&lt;Ä*@p­©¸ÕÀ@H¨_x0004__x0002_{@~V_x0008_ÛU@HÞ´ù@z|·Qãã@&amp;b÷§7@¨¶NJ4#@_x001C_ÖV_x000F_ÿ¬¡@¸ìL_x0002_¢À@6îJù@_x0008_ÅÑæ05@tüa_x001B__x0002__x0005_l^¢@è_x0019_r(_x0014_|@&gt;?qdV@qNàÁD_x0019_@|P_x0005_¨&lt;l@NVÈ¶@¾ÿwUh@¦ªµz·@_x0014_ëÍÖÚê@ðé_x0003_O@ Ø_x000C__x0018_P@gVKôqÙ@üuÇÚ@âþ÷ m,@~¶	_x000F_£@äÁ¶|U@ôOI7õv@aÈ_x0007_°(ú@`£ï.Ìh@7}_x000F__Ö@®Ùe_x0017_½(@í¾Ä¬¦5@Ú_x001E_{Ìz@06mË-@µÕF/® @£=dZ @ö9ùÁk@ªº³Um|@\_x0004_Åî @å}_x001D_Û.¨@4_x0001_ãÑ×@_x000E_¶_¬×;@_x0001__x0006_m	ýv|@hÐ{bõî@µKyÄI¡@_x0006_¤òûæ_x0019_@þ_x001B_ u_x001C_#@Æ¬`ADª@Æ&amp;°ìV»@èÏX@0ã'Î0M@_x001E_Âó_x0017_4@£b_x0015_Ò@ÙÂ|ö_x0016_&amp; @þ_x0003__x0013_'GO¡@MJz·3@*:4ûýX@_x000C__x0004_Éu_x0008__x0002_@ºí_x000B_p[}@ ýºÀ@ðì-_x0010_b&lt;@òn_x0019_~~Ü@_x0005__x0019_b_x0005_\Ê@h¿Ãï;N@w62i£Ï @BÐb~r@äl_x001A_ÏÔ@Àà+ä_x0019_@4®ÈC¸Ç@@@_x0003_Xa@6´,Û_x001E_]@öX¶uhÔ@_x0001_nç_x001F_~.@Ü+¾_x0001__x0003_ã@ºy_x000C_Ñ@/,õ/ø@XÑ/SOç@çÖd~_x0006_@âè{Ú|_x001D_@ w{ïxm¡@Ì«_x0005_@üf {*@BõVQ(é@¢_x0008_xïë7@QEÝê_x0002__x0005_@'D_x0003_L@ª)ùxÆ@¶_x000F_1^ç@´)·[í@à¦ð_x000C_@ô«_	I[@«pI@õ[³2Q@j[Gø@®èØ3_x001D_@Lz¢=_x001F_J@© d9_x0017_@¤D9_¶½@j_x0015_/_x0019_!¡@Bí?ÚF@ây_x001C_¥@j6Gü:@'?Æþ23@'ü&amp;Ç{.¢@w_x0016_¨·7É¡@_x0001__x0002_(ð»@_x0008_Y"«§@({tzÉt@Î_x0008__x0018_ïý_x001D_@_F_x000D_æF@ÒQL@ÖPe{)@NÌ_x0008_i=@@`f/ÐCq@ÞnÍA@JÁðýs¥@_x0016_nÉK_x0010_^@ÆI_x000F_w#{@ÚTë×_x000D_&gt;@é~÷kc@~á î_x0018_@_x0008_¿ïppí@åïtÈ{@úi}"¢Â@_x0008_T2~Þï@üCklÖ@±Ä¶-Ñ&amp;@¢9½O!ù@»ÎWªî}¡@~|+ÉÛR@³\nÑ]¡@_x000C_Á@áó@Åec@v©Ùú'@~E3ª¸_x000B_@Ð}Û\_x001A_r@p_x000B_Ø _x0001__x0006_1@J^_x001C_üå@Æ´`¸äð@_x0015__x0012_æ@Z@ù{,­æú@O_x001A_E_x0016_@&gt;£Uä@èZø@_x0002_@r_x0019_ç§±@_x000D_iSlÐ|@çÓA2_x0005_¢@¼¾¬9ñ@v{Ò_x0006_Å_x0007_¡@$tïPç¸@¥·ßSKI@*ÀÈë©&amp;@?#KÞ@·üø_x0016_c@_x0001__x000E_2«_x0019_æ@¯wÉmð¡@L_x001D_,S«@ª_x0002_K¾´î¢@|³{s(ä¢@B_x0004_ªh_x0004_¹@rLmÞD@"_x0012_lií_x0014_@Ô8"à&lt;»@K°ù¢@¬å\C@®¼&amp;s»@a_x000B_ÊW¡@_x001E_6(É_x0003_ @_x0001__x0005_&amp;_x0011_O¢v¸@_x0018_ÑAR5@¿iøa@þ³4¥0_x0002_@°o\1zÈ@R_x0003_©õàÜ@,·5_x001D_úâ@â±¾£8V@J#¾ZÒ­@ú/»iF@¢eCá-@®xð_x0005_Ç@H_x001A__x0012_+_x001B_§@¾_x0007_ê_x0007_¬@Ýù_x0001_Ì_x0014_Ú@·¸ìÚ_x0005_@$_x0018__x000D_ Õ-@_x0016_åjC'@Ú&lt;_x0004_¾Î@2ó_x000F_ø6@â7n¨I @Ú*â_x001C__x000B_@\C_x0003__x0008_ßÞ@æ#*_x000D_à@qBÂ­¶¥@´A)¨e¾@3Ä.$J @P_x0002_1~@6¡*@_x0008__x0003_Ýí!@ºJÈ§õ)@óÓ¾_x0001__x0005__x0004_@L/77Ýe@°[_x0006_Î«¼@¾[Ä¨ú_x0012_@s¾Kuõý@¢:¬2j@¶_x001B_W³@ÑA"ÆÁE@\ÿ:_x0001_@ì9/@~q_x001C_dnÃ@_x0008_s_x000F_²}@Õ_x0012_ÑVã"@2xö­Ù@_x0018__x000D__x0011__x0017__x001B_@òêUZ©_x0017_@ç±» «"@_x0018_§ì÷_x0004_Y@j_x0011_DN·@,¶_x0002_Îâ@®&amp;v_x001B_CA @HÆeÆ_x000C_K@_x000C_ÓJç@JÿÕ;:@îYl°@,[6 «y@Pý[¿ä@_x0018_%Eµ_x0003_@jq~"p@¦k¨_x001C_Ô¼@ë6«/ÿ@òÇ_x0015_f.ê@_x0001__x0002__x0001_\?[ä @~¿12½y@³n+?&gt;@E_x001D_#}_x0003_¢@hsC¶@|\Òv@°ø¦"Ã@_x000E_øCùÌ¤@r¹Ze_x0007_+@&amp;z%o7N@k_x0019_õv^Ë @4_iqû@6· ¼¦b@à°b­ñ@_x001D__x001D__x000C_ê_x0015__x001E_@Æ_x000B_yÄ¿@PÝý]@@_x0004_É=²_x0004_@_x0011_{(&lt;Ú&gt;@âb_x0007_7Ì½@_x0016_`d¸@_x0014_ûØæ_x0017_£@_x0006_úãg@_x0015_^Þ¯@Þ+xÜÍ'@_x0002__x0017_ù_x0006__x0016_d@`_x0017_·áw_x000B_@RÀ#øË{@Ö6E_x000B__x0010_D@_x001E_@_x001C_h¨@Y1·@Ôì±__x0004__x0005_@lQoêU^@®ñÐ\@Ö_x000E_ª_x000C_i¬@Z»,EUN@N{Óú%@Ð¡¹îT@är_x0003_}%@è:_x000C_Û©·@9àÃ"ª}@_x000C__x000B_6_x0018_	@fÛòq^@;YRX@x¦Ú_x0004_{@&lt;/ÅG]@×_x0014_¶W @¢mH·_x0018_@Ó¤`´ò@T6_x0019_Û_x0013__x0019_@_x0002_3_x001F_Ë@²»­ð×,@¸µW±v@¢f° ¢^@tÏ/Ú_x001B_@Ö÷ÚfV@Fô_x0018_àµ@¢¥(_x0008__x0001_Þ@Ó3ú@_x0004_ÝRÿÂ@­_x001E_©«ÖÊ@_x0017_ü6$&gt;¢@úÆÁø(@_x0001__x0004_üð_x0008_9¶@þ¦_x001F_xo@_x0006_B¼õÁ/@R·ØmB@°^¬)@XÍqÅ_x0011_@]_x0008_Ê@ÂÔÎj,t@¤¨_x0013_ÕQ8@_x0014_K+¥2Û@_x0013_(¢ç­@ÎÉ_x0011_r\@l_x0011_ÃE@¿{_x0012_CA@_x0003_7çøé¡@lÀ¯Ñs@_x0012_1O¦üÔ @4%3é¢G@¾:rä_x001C_¦@!/ÊÞ)@\~_x0002_w_x000F_@9_x0018_;[@_x0006_ú¹ÇûD@ÂoQ/h@/&amp;ÒJÛA@Ä³Ao\@DÍbÐ	@ëom _x000D_@ö­x«-_x001B_@'_x000C_FSï@_x001C_"qî/ÿ@Jy ~_x0004__x0005_n@Äñ$ØV?@´FTÍQ_x001E_@_x001B_kNÙöz@)"Öz`_x0010_¡@â5¦ÒM@og«Nr @^¡íÙ_x001B_@×ÑÈs÷Z@T_x001A_;°~¦@ÆÞ_x001F_e/@T x_x001A_&lt;@7lÌ#ÿ@_x000C_;ZÝB@Ì"o3÷ö@Úv¬Èe@Ì2Xà"@_x000C_Â_x000D_á_x001E_6@_x0010_6[§tâ@ ðê¹¬@[_x0001_¥$@ÐçÂ._x000E_X@Vª}@_x0010__IRÁ&gt;@¿ü×ðü @ï_x0014_óR @tmBÌp@VH_x0003_#L@¢§_x0018__x0002__x0014_@8_x0017_§ö9H@®½_x000B_X@èÚhÒ(@_x0001__x0002__x0013_^U?@_x000C_¸Îäh@ú_x0006_Ö3Wû@È®&lt;p@_x0013_@«-O"Ä_x0015_@àkÃÚÙ²@&lt;½î_x0007_@Fbiõ_x000C_@0P_x0014__x001E_¶@M¹®É_x001C_ù¢@p_x001A_bsº@¼£_x0006_ü¨@_x001C_äÕ_x0001__x001C_­@_x0011_SáX±@öÆ{þN¦@ÜuÙÆH9@2uÑ¼a@²éµ_x001C_/_x001C_@öG5Ôí@êÞ~Ä_x001A_ª@_x0008_Ûí@@ý@Û&lt;_x0014_79@ØP¾L5*@ôû±Ð@?_x0004_JQ¹@w1ÈL@ÈÊ_x001F_×Él¡@¥i_x0010_ÖS@®_x0006_Hê×f@_x0018_Àí´= @Hft\@_x000E_ü÷_x0001__x0002_¡ç@2ø|Èà)@*)fÝ,@Jâ9@b&amp;&gt;o_x0016_@&gt;_x001A_çÞ?y@Ð¤¡¦x¢@_x000E_Î_x0015_F²@¯ö¹Cu@o0_x0006_1E@[_x0004_-/¢@D_x0001_ôDÐ@÷ïÑe¡@bÒ¾ºA@¬µàtÏ_x000F_@¼nV£Æ_x0005_@þ_x001C_Æè£_x0010_@5DæÔ@6UM´	Ã@|þ:¯_x0011_£@f°Áè*@zxþ`²@¨Í´)uà@xîê:\@÷¯ü,@¢nê@x_x0015__x001D_ôa$@¿Ó$Ó¾G@b¢¹É/Y@ÜrBU@{¶³ß@ñXþ_x0017_Ù@_x0001__x0003_à.Ó5¤K@JoöâB@d_x0018_k¡@Óns"/@¨^8%`û@fHä¶3?@_x0013_8RV@þ+m@jÂ=Ã-_@º®¼p.G@_x001A__x0019_@ý@µ"dP@"Ø#$+@°É_x000D_	PÅ@g_x0014_a=Î@k_x0013_ÊGÙ@)ó_x000E__x000B_ö=£@d,E(0@@ý__x0013__x0002_+Æ@@àÓ;¡@bûhä@®_x0018_s_x0012_ @îÉeKNq@_x000E_¡:Bq@ÿ¶F³·@FSÞm­T@ðqfuÓ @Ö)¾ó@ÚâQ+) @$U_x001C__x0001_@òµ  @¶ü_x0018__x0004__x0001__x0004_D?@64EÇkÐ@â¬OÜ_x0012_à@ SäN@n_x001C_A;R-@l!(7@_x000E__x0018_b®@Í\Ö¨@°Æ×çóÑ@´_x001D_P&amp;H@_íÜ_x0013_U@ÝOÞê5+@ùÊ_x0003_Y?¡@¡k@ÍäÄ@&gt;6$ºÛ@¸¦À°_x0008_@l÷8_x001C_Ùa@âðZ_x0001_¶@¬ï¼_x001F_Â@_x001D_áß_x0004_f @b¡_x001B_ñ@P_x0018_þ|å¾@vj_x0017_@Óæ6_x0002_å @¡_x001A_Æ_x000F_£@OC°=R@PìËQ_x0011_@Û_x000C_·Ç_x0010_¡@´êv@_x0016_è_x0017_d_x0017_,@r¨PX¬ê@ÌêL'âG@_x0002__x0004_	_x0015_;ßá@&gt;k_x0001_¹Ùú@÷Ât±@B_ç¢JN@`×^Üôë@Î$EU@6]_x0007_7"@~ÞtSoJ@Jí¶*1@t_x0013_Ð»}@©?¥_x0008_@dæ_x0017_¾=@x_x0012_­\[@~ä_x0004_Ò_x001B_@ôák.¶¾@ÝXê9@Âf_x0007_×É@ÂÀÏÔ_x000C_\@òì5³@á7ä_x001E_­@v&amp;_x0010_RUW@4d£_x001A_gU@ðO»Û#0@=ä_x0010__x001E_¢¡@&amp;òg_x0002_#ö@ÑAaèÀ @ªéöØ_x0018_@5z_x0003_%@_x0008_9#tÞ_x0016_@ÀQ_x0002_"{@j³ã-¼û@ñ_x0002_F_x0004__x0006_e_x000C_¡@J9UCvö@Ôb«zÁ@â_x0016_íÇn@ôyd;&lt;)@"bn_x0004__x0007_@_x0016_lRb@_x0018_î_x0011_¯_x0014_@©çMhÍ@IbRßÇ@Rï_x000C_@TFI_x0003_@@&gt;x¿Õ¤@¡&gt;©ö@q8{X45 @_x0002_î,Æ@R(ÿ¸Ví@_x000C__x0005_Þ¢Sq@_x001C_5L&lt;Ýí@Ü&amp;g_x0013_@ûÂé_V)@M¦#_x0004_âw¡@¼Æoä_x0003_@cl_x001F_ô @âõükf@_x0014_¦uH{K@`àÈ_x0013_T@p14H¶&amp;@°_x0017__x0019_-Û@¬Ö$³R @®Á_x0004_§ÿ@&lt;_x001B__x0001_ùøS@_x0003__x0004_ôÖµ¦É`@_x000C_$Ú_x001C_è_x001C_@ °/²#f@W/©Zf@¦^KO¨@Ý¥EBº_x0017_¢@Ê¬LFqu@ê&lt;­nÇ@owC)@º×{V;D@:ï+ôhi¢@lìÂNh@Rð_x0003__x001C_@bï£á/@4_x0002__x0001_v_x0004_{@°ì­Ô1@x¡ZËÛ@_x000C_XHá*R@ÖÒ/úr@dÙËÞG@Àû¯+F@6Õ5 ©(@°µ,&lt;H@ü¢Àñ2@jï_x0005_ÏÜÌ¡@g.§_x0017_É@T{é_x0002_7i@^_x0004_&lt;Ç~µ@~!þ#ãÔ@rÁÿº@hdià9J@é8à_x0001__x0006_:# @R!ö§Ð@ð²À_x0013_¡ú@ð(6T¢+@x1dD=º@ÀG]O1ø@4õ}+ò@¬_x0003__x001A_(!r@JJl°X_x000C_@/ñ­lT@Jz`»@Öí_x0013_DUW@_x0006_ÀD_x0004_fU@ì_x0018_å_x0005_;_x0002_@ÜÊÉ*ë @ì~{ÛU@&amp;H^_x0003_*=@ÈxZq0@ïw|øv@mr»ñ¼ð@|}µé@&amp;]fªÉ@v³ª­£Ä@_x0002_xÆC_x0018_(@ÁÞUái¤¢@¡_x001C_×± @ô_x0013_&gt;@«]_x0016_¿e¸@R-á2_x0004__@Ø_,½_x0015_S@_x0019_&lt;MÀ×¯@þJ_x000C_ú&amp;@_x0001__x0003_f´_x0008_¥_x001B_@NZGioö@×ý_x001E_UQ÷¡@:Ð_x0011_\@jFÝ_x0001_Är@ê#éµ_x0016_@ Ç¬*8Ï@$wÙØb@¼û?Ìr@4_x0007_.Y@_x0018_0inZ?@â*ç}'Z@Àhc_x000C_À@Ü4H!J@&gt;&amp;_x001F_´ýX@Ó/$F¦@x´Ed^@ _û¦*Ç@ÂÞýøB@°]±:3@ n&lt;âþY@òÑê_x001E_°@°ß_x0004_óW@Á·{»@_x000E_iÎT0ê@Xe_ó&lt;þ@_x0005_ÒÕ_x001B_I @¸0ð0@bzõ6­_x0002_@{ÖYDä¡@´W_x0018__x0004__x001F_@?W_x0003__x0004_Ò2@"(Eu`*@p_x0002_4g@ûÚÁk_x001F_h@8Ï§âU_x0013_@ømÅD_x0012_@|§þ":c@¸_x0010_7[f_x0010_@Ðyò.½@pM_x0008_B_x0007_@iÐÙëÑl@p@6ö~S@è Ón_x0017_@_x0016_]Ñ9¢@¨ ì_x000B_fÿ@Al_x000D_=ñ«@ÿD¢¿RF @_x001D_w÷ÅM@H³3_x0001_@pÅ¦Ñ@_x0004_À9â Ê@«4Q·@Î _x000B_ú$@4q©Jå@Ö÷_x0006_ø6@^ªõÌf@R mKD@H'_x0012__x000F_Z@N7ËáCÇ@Þl´3²Å@JG=r4ü@¡ë­?$D¢@_x0004__x0006_MqnßÎ@à÷_x0019_k@_x000B_n×@¿ÂìNb@/_x000C__x0010_¨@æÎKò@vå_x0014_òÚ@ªíMÛ!_x000D_@ß_x0001_ Ø_x001A_÷@ð_x000E_ß*ô@I¹ë_x0007_f_x000E_@À2¨Íw@Në]±´@Ñò?ÙÀ@ÐÁ×Éå_x0012_@_x0010__x001D__x001A_ÙôÂ@´y _x0011_@¨Ëy_x0015_@ løâü¥@vA©]@Äê;!üý@ß7_x0008_m¦_x0002_¡@$JKC @?_x001C_¹_x0017_dd@ØJÂÂy@P?É½Â~@¬_x0019_ðêÔ_x000F_@¶f^8à_x001B_@F_x0006_ñí¤¦@vO_x0006__x0005__x001E_®@_x0003_ø§tæû @¾Îâ_x0001__x0002_)á@¨áìð_x0016_8@_x0019_ÅÜ0@_x0008_p_x0007_:Ñ@zO°Ï&gt;ÿ@+M¸|a@¼	¯Nm@ìÈ®W$æ@_x000E_"â¤¿@ØÃÈÛð¢@ni)_x000D_0_x001D_@Î_x000F__x0014_Ù_x0010_Z@ì_x001A_»9X¢@h!Ô_x001C_Ài@¾Ø§S±@_x0003_î3Â_x001A_@_x0006__x001E_ÙRÙÍ@Ðdj]_x0010_@by­øã@^JKO_x0018_@(ãÇ[âa@òæi_x000B_5@_x000E__x0017_Rbù@py_x000E_=@É_x0006__x000C_SVh£@:ë_x000B_Î¡@¨DÔ§ø@Ò±_x001D_VÄ@À`_x0008_í@_x0013_Ï5Ü_x0011__x0018_@¬_x0006_ç_x0015_@ÊµUÑÅ_x0019_@_x0001__x0002_UÆYåßM@_x000F_Å&gt;Î_x001F_Í @JÍzr½@F}_x0010_¸@\ýJÁ(M@pX1Ë@%@´VM_x000D__x0018_%@AlRhó¡@Ð_x000D_ZiÐ+@+.÷_x0004_ç_x0011_ @Nì_x000D_nÏ½@Êô~Äv_x0005_@\_x0004__x0015_Z¤@,]A	:@úÇ_x001D_:É@sÆåjÏ0 @fI#Öì§@¦_x001E__x0011_iH@+Ü_x0001_6è§@YH±Æ&lt;ð@ÃJ_x0017_m=@|kþ_x0004_ì@Piµß@,oDQÕ@¿_x001F_è_x000F_@2C&amp;îxh@Do%Ã5Û@Ö-8W_x000D_@Õ!Ä_x000E_	_x0005_ @%f·Â_x001C_@@TC¶¯@I_x0008__x000B_Aé@&gt;OÌêì@_x000B_'	M @£tª"=¡@_x001A_3¹,_x0005_@¡IÀ_x001A_Ð@=¨ì¤û¡@_x0012__x0019_ç_x001A_õ'@î/SÖË_x0016_@xy_x0001_­Ú@_x0004_E_x0003_S|k@e¦ºÙ@ÀßÏsc¹@_x0002_XÝ¸\_x001E_@jã_x0006_Û+ª@Â d_x000D_@êvÍ-É`@Â_x0008_÷@fÞP9T%@ó2¸@_x001B_¢¢@clïs@_x0005__x0017_°ñø:@úgÀ&gt;ËÛ@ëÕ:*@ÜôÀ@äíI_x0007__x0011__x0018_@Æan1×@ÊªÕ)²@Ê«»å¾@N'ª_x000F_ªù@2Èò§_x0001_@Gæ}_x001E_íU@_x0001__x0002_V_x0006_V}@RUWàl@_x001A_õnå@_x0002_uVN¹~@¿]~µ@9ÈîN°@L_x001D_	:ó_x001E_@4ù_x001D_7l_x001C_@_x0004__x000D_LJ/@Ä[Mr@Âúì_x001A_¬_x0010_@p_x0008_Jo_x0017_¡@È_x0018_¾º_x0004_@&amp;t9S?!@_x0014_aã,þ@äUa«Þ¡@2CF=Õ_x0013_@_x0006_´?¤_x0001_@º_x001C_×Íé@´¤Öú'@RAóm\@ô¬_x0016_¢:Ó@¥^nYZ@_x000E_Òß_x000D_0@Úeû@A_x0003_ÍÓ@_x0004_ÀLÎZì¡@éT²@a£_x0013_ªÍ_x0005_@Êi"_x0002_8Ì@¢_x0007_g_x0011_®@b4î_x0002__x0006_7Ê@`áM¦Ü@ _x0005_®d@"IÝQ«Y@já½_x0004_mÅ¡@îé _x001A_@Æ'Ø_x0013_æ@_x001A_[Ò-3_x0005_@^_x001A_f5@P¥ÄÄõ@Ø4y@®E_x0004__x001D_·a@ër]6¢@ðôrÛÉ@æøñe\@v_x0001_úJÐ@ÈÊ²if&amp;@LÀ_x001C_ÎíY@×J¹Èa´@r]_x0008__x0016_e`@Æl·_x0010_ru@¼¹ïzw¡@6.ìÌ_x0019_Z@_x0012__x0013_ô¸[@ îwF@ÌÐî@V^Ð_x0003_Ù@.Ù$Â6@Fí?¿´@cá_x0014_,z¢@nÝ-Gnø@ë3K¿_x000C_®@_x0003__x0004__x0017_+Pæ@9­	_x0014__x0018_@jFÙ5õ;@@I_x000C_göw¢@_x0018_Yyú_x0015_@F_x001E_È_x000D_¹@i_x0003_²_x0001__x0010__x0003_@&amp;%`d@_x0002_° _x0001_@è,Õ_x000E_à@Áô¦î&amp;@Á_x000C_&gt;Ç]Ä@Bþ_x0002_Ð;d@È`[¹@_x0014_@_x001A_öìÏG£@_x0007__x0016_éçp@1&amp;G·@¤ÚCw-@ÍÈ¦Åè@RÇ!è@ì®m÷¨$ @(ÇÌÅ(@~_x0010_wÓÑ@_x000E_%õÚ¡t@_x0008_ì_x001B__x0019__x0017_@H.¶&gt;-ë@E(Û%#\@v½s«;@ÀÄÄÏÊ@_x000E__x000E_ë÷@_x0013_ø¨¿â @ ­Vm_x0004__x0006_GT@J_x0014_Qª²_x0002_@çµº¦_x0014_@Q_x000E_Ç!öÊ¡@á­£»Ò@¦³_x000E_9@øûfú@_x0004_E_x0014_-ö_x0003_@øqOª)@pS?mS@:¤_x001A_K¸â@î_x0008_Ð($@rèÉá¾¢@ßl_x0017_Å'@Ás¼oÍ@ Ñ_x000B_æ_x000B_$@¢UÅb¿¢@Ð%d_½Ð@Æn Køê@®B£õ@¾i@ü;@Ðû¬îG@ñéºr¹c@öÏ_x0005_ñ_x001F_=@_x0014_aèÓ@.ÉáÑr@Ë*ÛÊò@Zú¶_x0001_½&gt;@ØnóÅ§_x0003_@¤ªÓø@8Ë_x0014_ÒZ_x0010_@;_x0002_µ!É@_x0001__x0002_8ß¢@+_x0018_Ò	@jLLÂ@}fmat#@¾ß}þ_x0005__x000C_@_x0001_aÈ_x0006_pq@Ä#_x0003_òQ@4l1-2@Ú¢_x0016_·ê@¸òeMê©@Ø^×'Gí@_x0005_z&amp;Ì4Û @öf¦@_x0004_@&amp;Ù~jR@_x0007_ÀÒ±@H)ëDN@ß»_x0007_ÁÐ@_x0018_¸_x001D_8Ök@"Ê_x001A_« x@t)E\£@EM){g@¸@*Ünc@üF³êÇÖ@fÉ1_x0017_te@Pé¹_x000E__x0004_Î@NßúÏ3@Ì06¸D@_x0017_å&gt;{õy @_x0012_`À_x0002_@@t#À÷@_x0005_K¥ÉÑä@U4»k_x0001__x0003_\ÿ@t%=Ú@bmµ_x0002_u@&amp;QÚõ´_x0002_@z¹´1Ü@ÔxzNb@^á~¿_x0001__x000C_@Æ&lt;,%û|@R_x0013_Ø w@_x0004__x0005_ú_x000F_Ü@x|§gÉ_x000E_@~_x0016__x0002_NÖi@_x0004_[©Ì3@_x0004_é¹±@ÓÆ K_s@úv@+@ª=_x0002_"^ß@¤QQh¶k@0Jë@gásìº¡@Î_x001D_ýiº@9Ê*_x0001_ @ô_x0005_én§@èÞÞ&lt;ç@Ó_x000E_Ùt»@_x0002_H_x001E_l @¡_x000E_i_x000D_@rÉl@ï@jËüCÊ(¢@k|ûõ @_x0011_§u¿¯ @à_x000F_Ççx_x0002_@_x0002__x0003_yãgºe@N`._x0010_.z@ dö¯y@mUE*@Ø-óuÜ@]M)® @ÀþÛ_x0001_ßC@p¦9=T5@\÷_x0005_u_x001F_¡@_x0003_nÙ|o @B&amp;tÿ_x0006_À@èÇ3å	Ò@¤Ñ¥öj2@6_x000E_½[£.@8_x000D_½1?@=9TGhC@&amp;Þ]ÚE@(T&amp;ê@3GV¦(ì@ú_x0019_¤]/u@²â_x0018_qè@æ°Á*ã@ 8_x0015_'d@_x001F__x0010_Àúá®@ÓíÀ_x0013_,@HÈ_x0016_Ïi¤@°¦ÀBt¡@øÂàý°û@Ý_x0003__x001E_µ¼ø@({v[fz@_x0010_¿Op1Î@(§N_x0001__x0002_Q@m¨Cí@X_x000C_¸¯Ü_x001F_@jzU&gt;*n@.¯RíU @:6óCø¦@$_x0012_ï°_x0016_c@6\ ~e:¡@Ì_x001F_Jï}Y@nã@0óó] @~@éæ@_x0001_£¤@._x001C_Ë¿_x0018_[ @dS_x000F__x0019_Æ@¶{_x0016__x001E_«.@¢70^_x000F_@p.±þ_x0017_e@»_x0015_9nb@«ñ_x000B__x0001_@üqÑ_ÒÙ@½ëÁ§ @.5`£@_x000E_â_x0003_iò@^_x001C_Íê_x001E_"@¤¤ë_x0011__x001A__x0019_@cÍsüT@BÔå_x0001_YK@_x001B_È?g¤@Zþé_x000F_Ï×@yöªt@_x000F_T£­_x0004_£@_x0001__x0002_P¨®l¸@a_x0012_¢ê%¡@Ôä&lt;~n@_x0010_%æù@ â_x001D_@_x0014_$@ä=u@_x0014_0u0 @z,,_x0018_É@©8?oa@ÂØ°mÎÀ@Êu~»ê@ÜH£_x0007_^ä@{ |¿ö@ ,(Ë@TaÈÈ@²_x0005_²	_@vð#q@ÍR}OÄ@_x001E__x001C__x0001_!Âà@î}¨`gÕ@_x0008_LÒ=_x0005_W@ø²ðó|@p~¥@xvàh&lt;ø¡@7xþUÈ_x0004_¡@Z"ÏËÅ@_x0014_ùþ_x0003_G@ÕÑ_x0013_@×@:%¹÷¢@¤*¥_x0001_p´@-ìie @jð4L_x0001__x0003_õ|@@cz"m@_x0006_¤]Å»- @ûøï_x001B_·4@v?¢nwë@¨@qw¥@w®lö@_x000D_QT_x0011_&amp;@VÊ_x0019__x000B_¡Õ@µþ3ÿ@FG_x0007_:ÃÝ@hKZ_x000E_þ	@r_x0008_ÎqÆá@¦)_x0019_l@|Ö©¸)@KÜCkñ!@îBH_x000B__x001D_×@&gt;ÌaÓ@¢ø/Ä/@ê(M´/P@:dÌ_x0002_Ø@_x0008_?_x0013_¡Á@Ú."N¹@¦¸,Û_x0010_@ðõWX·@_x001C_?_x0011_Ê_x001C_@_x0012_V"PÎ¤@øÿ_x001C_Î¡@&gt;XUþ'_x0011_@xx~P@Lkã9ó@´â=[@_x0001__x0003_~yuÇD¡@z2®Æ@_x0011_j©*@ûy_x001A_æè5¢@ èV÷@ü_x001C_¨_x0014_u@¼¤åz¾y@R¨ng"@_x000E_0»ïW@' _x0010_ú@_x0016_ü_x0008_¤Jâ@Ôç&lt;j£@n_x001B_áCÇ¡@*Ù_x0018_ÃÑ@_x0004_/_x000E_²_x001A_T@0Q_x001B_£,_x0001_¡@jµ_x0003_ÒI@*ÿ§×@´:ÿ;0@Àß_x0017__x000D_@_x0002_µ3ã©µ@_x0004_.Q¿ê@jazW	@¸_x000E_{BAº@¥ôú¸ö+@hÞ_x001D_÷_x0017_@Ü@â4ÓÄ@¸_x001A_Aä_x0004_@_x0001_ æZ@ÙÜ\.ñ,@Sà¢aÈ@JFkm_x0002__x0004__x001B_@Íæ^±Â @_x001E_úÃ´¶»@ÒýÆo@HH,_x0011_@¥á7ÚrÛ@ÒªËè@o9Ç±¥m¡@à@@'Ú^^@¹9ò*jÍ¡@Ø´´&lt;û@I_x0013_=_x000C_OB@È¶½N·@äýO_x0008_7@_x001A__x0004_û_x0019_@:ß)·_x0017__x0004_@_x0001_3ö!_x0003_@_x0012_¯(Âëu@HJ\OËÅ@_x0005__x0008_=$6Z@nèýIê@®6±³@ÈÑ¡Pì@_x0006_ZÂÀ_x0018_z@"çhë7§@¢¾uy¦8@ÉÕÌÎµj@t³mÏ¶t@ç$Ú| @Ð÷ºÛ_x0016_S@{(Cÿ¶@_x0001__x0002_Ó%_x0018_._x001B_@¤SRt]@f&gt; ã-f@Î_x001E_@hÆ3@Ö_x000E__x0017__r @¨jj:e@_x0012_Éblú_x0010_@êáwFÖï@x|qÊ(È¡@Ñ_x0004_lÓEz@_x0002_f·ø_x001A_@*û,oÃ@t¥Sñæ@_x0018_ðÁ÷r²@pÞ«ä¨@ºÉÁx§Æ@H¿ô&amp;È@ìæ_x0013_ªç@jA7N@¹Í_x001E_ Ö @_x0003_ÞúÁT@_x000E_,­£I@ô_x0014_àPæ@8H_x0019_¼ñà@~_x001D_ª|@2Ë·6o_x0015_@AÖÒ²ËN@wcé^ @ôvþDM®@_x0007__x0006_)µO@DìË_x000E_¢@fÁNÄ_x0002__x0004_Ô@`À¦¢¢_x0010_@Ð4Ê_@üêRtf @ý¡äý©ö@`Ãß_x000C__x0002_@Øa_x0017_Sp@»ÊêÑ4@DÞùV¼@Í]P_x000C__x0001_@btkõ@ê~{ÿ÷@ú0çÚ}_x0019_@üíâIì±@5Ò5"_x000E_@¼_x0017_¬:G½@Ä_x0005_xß @¥¿T*Öt@D_x0002_irÈ@ô·_x000B_U_x001D_Ë@Ý]Qgö@²Ëÿá[@^ÇV½îÄ@Ð&amp;Óy.·@®,ïÖ_x001E_¶@Ôyð§@A@µ_x0001_2§Ù@æ¹ïüò"@Ð~_õ`@l)è¼\­@ê­g'ª_x0015_@ïÛ"D_x0003_¡@_x0002__x0003_x{^h_x000B_÷@&amp;Mþi»J¡@ºp7ª½¸@¦s:s@ïPI;@©~@_x001A_ @_x000E_¹e8A@¤ÛÛ  @Ê9Fÿ©@cûèzû@Â¬_x0018_ úÔ@¦Ñ¤D_x0012_ù@b_x001E_÷_x0001__x0013_¯@Ø_x001F_¯_x0016_t@Wxê/Z @z_x001E_ÂtÞì@{ÑbZ@n¡_x000C__x0010_[@âUË`Ê1 @c«°×_x0015_@èâÆ,ç@PÃ7l@æ8Ð_x0013__x0007_?@_x001E_I6ÖÍ¿@¾.óo@²/ªeHj@-Àø¼²¢@²@n^_x0006_@ã]!A@_x0018_'¯£zì@JÃr¯@_x0007_}_x001B__x0001__x0004__x0014__x0006_@Im×Ðd@ø?NÎq_x0008_@_x0016_g&lt;ñ_x0003_@lýÕÐ¹e@haóèß@fEï3@úV_x0006_U$\¢@Ò{ìiÐç@bÛÉyÓù@º_x001E_?Q6_x0006_@þ?_x000F_CÛ@Ç9,&amp;@î_x0008__x0017_è)Ë@´ÖLõ@_x0003_C¸ùs¾@Þ¾"L?@lî)ªê®@¦ý@¬Ïj@ZyZåF_x0018_@ïô )¡@o¿G7W@`_x0004_ì/q @_x0014_¤â_x0002_úÅ@¼Øù×q:@^_x0004_ÜÑg@&lt;¿hh@_x0008__x0018_Ï_x0002_5@bæL¢:@vV'Xà@_x0011_Ù_x000C_æÈ¡@¨ùÞÆ@_x0002__x0007_ÎJ@ö;2)@T^xÍS)@2¤tà5è@T\¦X_x001E_!@Jl@¤ @ë?à,_x0003_@0DFî_x0012_@/_x0018_\Xö@t&lt;O_x0001_ò@_x000E_Ë2é_x001A_2@_x0008_«¿²7¿@_x0016_·_x001F_gK@è_x001D_´Z:@d_x0004_Ç@L÷f)Ð_x000E_@&gt;_x0005_|Ú@ÊË¸;@_x001A_xè i@'áß« @pÅ0¾²@ÊhÏ^@ÇSÜJ¢@rO_x001B_e@¾+ç_x0006_ä@J_x0001_¥åª@T.¹@ÁÜÉ]Û@ª³O­(@j´;¥)¸@/ûþ@ÙÖ _x0001__x0002_M_x0006_ @_x0012_Å_x0018_O·@ÑØG_Öé@jøä_x0004_@$ _x001B_º»d@ã×UP@ö_x001B_OµT@ªxNìøÆ@N_x0018_COh_x0003_@NÎª@t@6jv°t @#9s;_x0007_@Oªþqdr@_x001A_ZQõÓ@ _x0008_c _x0007_Ö@=ä8¡@zéWËâg@`Ó_x0013_0¾s@Ó_þÈ_x0013_@ÂËþÌø_x0002_@~ÊDä/@Á)x&lt;Æ@ØWQ¶ß8@:vHÍsÜ@FÖJ_x001C_[q@fY&amp;@ k¼þ_x000D_@rÏtS @,[¡Ïq=@HÂwï3@âÉÉnÉq@£=ïëÔ: @_x0001__x0003_( ñÒô¾@_x0008_ûã1_x0017_@!­ÅV@äÜ_x0016__x0013__x0019_ê@/_x0017_2_x001B_ @ª_x001D_®\_x0008_å@^Ð)÷£D@æÖQóíj@ÀÚ/Ç¸î@(8nâ@ª´¼&lt;G@_x0018_ç_x000F_;m@_x000E_HÁL¾@È	_x0001_@_x0019_^O3_x0015_»@JÓr¹÷â@Å_°(¯@øEQ_x000B_¥_x0019_@*4¾@÷å´ÜJ@þ_x0002_Í9´ @ãdÑ»É&amp;@ÔØpûl@Î&gt;é_x0007_e@ÑpLÏ~_x0015_@N2ú_x0005_7ã@ÀÄÞ·6@Æ[µÚ××¢@zMSuM@_x000C_2ô_x001F_h@*ÞUFß@|P_x0001__x0005_²j@Èå_x0018__x0013_¿@¼ß_x0007_ïUv@7_x001C_z4ï@_x000C__x001E__x000B_@_x0018_Åk÷§_x0013_@È¿^_x0015_Ô5@dfôÈ|7¢@wPÂù_x000B__x0015_@feEK°@Ö=µ#_x0011_@hb&lt;8fj@CÜ÷nd @ª_x0005_	¬!Å@;âô@úøÑ¼LË@;cÏ¹¤_x0003_@Ò_x001C__x000E_qu@ì_x000F__Ø_x001C_~@sõI_x001D_@Ö_x0017_(_x0014_3¤@MU·D_x0008__x0004_@Z-ù±@P_x001B_Áø^@Ú¿p _x0016_C@ÆÌâ½X @ÆåB¼Ùc@Þ)@_x0013_@þ¾ÎCÅP@)w$×_x001D_@a©#eÁï @+_x001B__x0002_¡_x000C_@_x0001__x0004_¤¡_x001C_lñÛ@*_x001F_ð_x0014__x000E_ó@Ä_x0013_"ÉT@õ)£«Ëë @"Ýïà_x0005_f@·Àý%s@gì_x001C_éÏ_x0003_¡@B HÔã{@;¢åR@_x0002_ìáãÂ&amp;@_x0016_JFÓfB@)¯ ¬ì@0yg@t6)ô@_x001A_n}QÊ_x0003_@¼U0«S@©²Bf@_x0006_LÕV@h@_x0004_Ê[3À@&lt;â_x001A_	VÓ@_x0006_Ôõ_x000D_Ö@ZÉo@_x0008_dsrÖ@¦yûQÇ@Ä6Ú_x001D_©@_Mg¿`@ä4Ç,G@t8Ê_x0008__x0003_ê@ªvÈã_x0006__x0001_@ÆäzC ì@ÐýÅ]_x0018_@_x0004_rY._x0002__x0003_ò @DÇ+Àu@@ëæÊyg@6íÞ_x0007_g]@¦R_x0018_µ÷@_x0008_Í_x0011_£&amp;Á@N¥ìy@õ|{ÂF¡@Ã_x0014_x_x0014_ü@&lt;^8¢8 @¨:_x0006_°;_x0006_@)¨¶4I@¢¥óÜ@ÚuÀ,@zp,g(i@Ö½¯õõB@)ûsYÒ¡@x_x0014_¡Z@²_x0014_4 @&amp;_x001E_{×Ê@_x0002_:NV¡*¢@Ô`_x0008_©zò@8_x000F_0S¡@Õ LöÎ_x0007_@!OË¹@ðw3_ë@x_x0010_-_x000C_@L_x0001__x001B_c_x0012_@Ø_x000F__x001F_æ@`)dáÍ@d@SÞ§@è"µÛ@_x0001__x0002_¢Cî¢¬Ê@ü_x0007_Î¡(Z@z´ÁG_x000B_Ý@uê_x001B_¬¦§@i_x0007_uâ§ú@E¬ÿÊ&lt; @_x000C_ç¹_x0011_ß°@z~z¨]¢@rN¡Ñ@à À=@xF}ª@'Ö´n@&amp;î_x0013_Ã_x000D_Å@_x0016_;`¬_x0002_@rz¹"@Ó_x0017_±_x001D_ ¼¡@Ô×_x0001_[®Å@Öpaz4@ü__x0002_Çió@¢òÄBä@äJ_x001B_+_x0007_Ï@¬ôx¢¹@èuæ÷{@è\õàé@å¦_x000F__x0008__x0014_@&amp;[´Ë¹@ÇÏ&lt;@ï³@!)³@®_x0010_EsC+@_x0008_Pâh°@þÀÆá`@_x001B_"u¥_x0001__x0003_8¢@2ÀMó¬@&amp;&lt;ÁÌ @_x001A_h&lt;"_x001A_ @¼_x001E_lÑ?@&lt;a._x001B_@aØ\ÿg_x001F_¢@ÐyTa1¢@6©mà_x0018_@Ìrc`:@_x0014_½:ós4@Å/øó_x0011_¨@1O_x001E__x0001__x0019_ @*l¨%lÝ@j_x000C_Ìïó@j¾ë_x0011_A¾@_x0002_²G¡_x000F_@Ê_x000B__x0019__x001D_L@ã_x001C_Ô«ë@¸^WW¢¨@wPÚ¦Y,@xA&gt;ø/Î@¾_x0005_¢9µZ@~À_x001B_d#@zÔÀá1@yqä³Ú@ü&lt;_x000E_s_x0008_ô¡@l6q_x0008_³@$ÐöÜÑ@_x0014_­×6c@ì"ÝÏ_x000B_Ð@'¥6Ù@_x0002__x0003_*å£;\á@àh7ß¸@_x001B_!Lzp@3_x0011_ ©@")×_x0005_'8@õxàL=@ê nD @ú£T_x001A_:í@´¢ÜâÅ|@l_x001F_¼;½@ß¦þ@ÖªÞÏ:ü@p6È5ý@ÎFxåPw@ì4ÕT´@"Ö((_x000E_ê@Ô£µÕú@|w_x000C_h0@B¶ÿ«i@È%çÕú_x0001_¡@_x0016_Èì­ð@ûîúÐª@4ÅW_x000E_;_x0016_@.ºNÃ®û@DÝò\ð7@2òoåZ!@ü/ç_x001D_oA@÷Vp®ñ@(ºV®ÿÔ@ÂhÂRL@HçÈó§¡@*|_x0019__x0001__x0002__x0006_S @¾_x000D_ _x0017_Xo@®Sj&amp;ê'@üìàxSã@;£Q¢;,@¤ÊçÖ@Á0&amp;&gt;9Ì@Rdü?@x©9WI@¸ãø§_x0017_@¶¯¥w_x0011_c@(¢9qsÔ@()ü{g@_x0018_i:@È*ã?p@B_x0007_ÑËÃI£@L^r¥ã_x001C_@_x001C_;ìó~_x0007_@ö·&gt;Ð=@KPÖQ_x000C_6@rc;w&gt;@[D_x0016__x000D_½_x0012_@ó¶_x0013_óÃë¢@8a_x0007_°_x0001_@@FÞIÿ¢@¬·Aoîe@¥Y_x000D_À¼@&gt;wÇç_x000B_@tÀ0ÑÙ@¢ßu³¶@ìSøÚ@_x0001_»_x0001_úGþ @_x0005__x0007_x¿^£"@$_x001A_Â$@³_x0003__x000B_@:_x001D_w_x0006_³_x0014_@¬:J%h@|¥_x000D_`q@ /ûû_x0015_e¡@^û¥sÁ¶@^³µ^ÿÚ@_x0008_¢À_x0001__x000E_@?_x001A_,Iû@Ü_x0017_ÍXºÔ@_x0007_ê#ËÕF@`ç¦_x001D_õL@óÜ_x001A_l_x0002_@_x0006_îc_x000B_é¾@l´ÿxÅÊ@,ïú´_x0004_K@	Èf_x0019_Ò@_x0016_¶Â¨`_x0013_@Æê_x000E__x001F_T@pi_x000E_3§@xw¦ñ6ñ@ÝcdÂè@_x001A_z_x001D_ª@DE		z@@(Í²&gt;xë@Ê¿_x0002_·_x0005_/@BSìPx&lt;@ì_x0012_Ñ·_x001A_¡@®q9@@Â	*q_x0002__x0004_ñF@^CWÅ^8@F\cz	Ò@_x0013_-Ñ/@_x001B_HÊ«@@nÛûµ+@ißH$ @Ë_x0019_-éª¡@¨Ô@×©7@_x0007__x0010_Îu@ë\ÈF_x001F__x0010_£@a·X¤ë»@Â_x0001__x0017_HT@_x0008_§¹J_x0005_@F_x0001__x001D_CR@&amp;_x001D_Õ®@¼á)?xÀ@tlv=fÓ@n_x001E_kA_x000F_Ê@ÊC_x001D_ï}@ð'ö[¦Ý@måb_x0005_u@ä¶_x0006_eÓ@ô¼l=û@ØE±Ö+@ÚVqì±p@J:púÍØ@NÆúmcç@J1±ø_x0003__x000E_@Ìco'â½@°§_x001C_¶_x000C_á@n7#Õ.Ã@_x0001__x0007_ÞWõ¯&amp;¡@_x000C_7Þý¢@np]·G@¢Ô_x000F_o^@Np³I%@ÜÞ_x001A_B¡@PiÙ_x0003_|_x0015_@|Ä°_x0016_+@4Ü_x000F_^Ø@_x000C_Aø!k_x0007_@¬Di"5@ô§8º%@_x0008__x000B_ÅðÀ@_x0004__x0017_}å@FAÝhf°@Øtc_x0005_+¡@Â"¹@»e)ÜT* @m3¯½å]@cL¬Ó¼L¢@(û$Miô@ÖÎ®w¶_x0006_@v3iPV*@_x0019_8Ò@_x000D_=N¸@|_x0002_÷*.ã@~¤¨½@_x0006_K@)»¸@_x001A_Ë±Æ_x001E_@F_x0014_´_x0011_x@JI&gt;Ë(ó@ _x001F_c_x001A__x0001__x0002_c_x000C_@``ïIÐ²@x¸XB@q1¶2@	ªÉ O@ìí¶(§@¨÷_x0008_0lÿ¡@ìô³B*ù@)CÒ:xI@FK'_x000F_Q8@;9Åå_x001C_@"_x0003_ò³H¾@_x0012_§òÊ_x0018_@Â_x0015_À_x001D_@T_x000F_@¤7@º_x000C_ü#H@ô_x0013__x001D__x0013_@Ü7èÓ,M@nsyH`@Ç1®rt@V/i©/+@_x0001_¡¢)@æueÙ @]å]_x0018_÷]@_x001C_øÈt¾n@ùc{wøô@&lt;hçÍÂ @P#¬'Û¤@@czù :@¼-`CNÿ@6_x0016_´­õ¢@½ìA @_x0002__x0005_t-¶c`@ÏðµÖ}@Ë/÷Ö0û@£ltalp@_x0014_®n_x001B_Ü9@_x0015_&amp;iº_x0004_8@_x0008_8±¡@PÚ_x001D_U9_x000B_@Æ_x000D_Ò8_x0019_d@ ª¨Nóu@¶_x0003_ýþ@XÄX_x001E_@_x0016_ÁUon^@ú_x001E_&gt;õo@m t_x000C_[@ÆaBê_x001C_@¢_x0017_R_x0010_Ø_x0003_@Ò_x0003_ípKÅ@$qchù@Ô®jÈr(@o_x0001_Í0¶@_x0010_ñL7@û_x0013__x0010_µ@B_x001A_'-@¦y³Yëc@¦YÛ\çò@z¬_x0017_ü@_x001B_t_x001C_U^«@N,qÑ½@Xþ"ê;p@H_x0010_ÿ'_x0004_'@úÁ®¨_x0003__x0006__x0005_@_x001C_Â!+§_x0007_@_x001C_[fM_x0002_q@_x0011_Í_x000E_@ægn¼¸@_x0012_Æð~Ý@_x0001_N_x0006_@ª­Já_x0011_\@_x0015_ã¬øØÓ@ôêÚB_¿@Ë³Aapo¢@éFM3t@d_x0004_õ´Ù@Ê_x0017_Ðà»@ôùÛ@¢T	_x001A_¡ ¡@0½´Q0@©z_x001C_B@_x0012_¦Îl=k@|FPy@ø_x0007_Â @¦¡é_x0019_ß»@²ùÚª0@Bô_x0004_ßÍ@_x0001_TÌS9_x0013_@&lt;Nlb_x0018_@_x000D__x0016_Þ@ß£	ðî @Hy6«ô @Æx.W^x@þÍW_x0007_#&lt;@eõ@JC@_x0003__x0008_`òÇþÃm@_x0007_QMo{V¡@æòÐ \_x001C_@+ï÷$Ü@Cs[Y @`á» @RWðCF9@_x0002__x000D_ËT{@:ùÏçI@ÆSÓå´N@üÙ V_x0014_@ü÷SþF@_x0014_Õ)_x0017__x0014__x0004_@_x0010__x0005_Í_x001B_zm@¾«¾×§@lgÓ®¥®@är¬6©1@íÖw-Þ@2ÀÝ¡_x0018__x001F_£@ ?»__x0012_@tt#3@ªz0_x0001_¿@?º'Z_x0017_@x¶ÓOÒ9@_x0012_¶I÷_x0002_@_x0003_ÿ_x0004_0þ@ðý×¥_x000D_@Ôû£knO@øYÊöaH@@ùXfS_x0019_@à_x0006_çf{@É_x0013_×_x000B__x0003__x0005_OE¡@_x0018_`m&amp;Hx@	ª¦ø\Ã@üoá_x0012_i@_x0014_'Õ£¡@0_x001A_¸PÛ@^ÎilZÍ@_x0004_ë¨/ÙG¡@À¨¸ Ý@êê³Ý_x0019_/@!rÜ2p  @IÞ¨Á9±@bwö½Nâ@_x0004__x0010__x0001__x0002__x0018_¢@.¸4ðr@ ¸_x0016_G5&gt;@ô_x001F_Æ¬¦@æ_x0001_î_x001D_jû@ó|b~_x001D_@|Äö&gt;:@òUtîz@8õÐ_x001B_£t@æZ_x001E_µN¼@#8_x0005_´u² @da¬Å@D@ÿ/ó@ÿ3u_x000C__x001E_@|ôS[_x0019_@@ècÕÎ@¨F}±X¶@^ä_õf@zâ;ìÄ @_x0004__x0005_xx_x001C_|p_x0015_@¤x1mÅ@_x001A_UMO@X_x0005_X'ï@Æ»X/@x[_x0013__x0018_D@Vþ&lt;¿]_x001F_@7D#Ö¡@_x001B_'_x0002_/@²ÒY_x0003_I@þ+®ó²A@2eH_x0016_ã»@Î+WßÂ¯@hÈk_x000B_^Q@_x0002_aµ&amp;$@×Ì;×2á@dôW¸q@­_x0008_NßÁ¯@""ð¨ÞÒ@:_x0018_o7N@_x0011_Wýï¥_x0002_ @tò"_x0019_@Ø«×ö6e@Æw_x0001_È_x0013_@,·*_x0007_H@É_x0018_^_x000C_Å@ª{#W@êoúí_x001F_@r_x0014_W'Zá¡@O£#«g'@¤C,Îá,@jPb2_x0001__x0003_`ï@-ÍE_x000E_=¢@Tßn_x001F_6q@Èð_x0002_@Þh©dj@-ÿ­_x001D_lB@W!_x000D_@.À4×_x0002__x0014_¢@_x000C_7ä@VW@Ï8+@@øa_x0011_,N@_x0019__x0014__x0010_¨V}@5TK)¬@_x0004_ÄÆ6@Ú©JA}½@&lt;k4ã_x0008_@î_x0015_ô¢_x001E_w@8/Fý_x001F_@Þòæßx@þµì@_x0012__x0012_J÷â@¬Ë^4@*E ±Û©@_x0003_mZhN@_x0002__x0014_@"_x0007_âª®Ã@_x0001_:2Çeù@_x001F_Mé_x000F_¢@\41Z_x0001_@ð_x001F_"_x0006_@S`%I¶@üìXL@_x0001__x0002_ :âFv_@\D7ý{@L3øo¬@üÿ»@nÑëýï @Ô±ÈÃ@ëÒ+ @Ü_x0019_»ä_x001C__x0006_£@_x001E_¡îß¥e@"_x0002_õ_x0014_@pâ¸ü@q_x0005_¤÷_@%;^HêP@Ø08î_x001F_Á@Î -(~:@¹_x0003_'»@@è×|ÕW@òï_x0004__x000F_¹±@_x0012__x0003_uá$ú@_x0006_ÒßZÐD@V_x0013_w¨)@ä¯k_x000B_^@á­(Æðà@Á_x0006_øþC@Þª¾âK_x0014_ @ XD_x000C_¡@Åº7+_x001E_@Ê¿ëÛM|@È±FÎ?ë@ø1_x000F__x001E_5Þ@V¡Vvio@xuàú_x0001__x0003_òz@zN»éAÄ@_x001A_ ÔÇ`m@ü­|­Å_x000F_@2_x001D_;;tÕ@^Û`*T@¸Ñ_x0008_ÐqL@¢%*è¶g@2,Üqï@f7Þ_x001D__x001D_?@À¢äÓZ°@­Ôqt^_x000E_ @_x0012_·´¶_x0015_t@pOõ¢{:@ÿPü_x0019_l @29e¤â@Ý¿"ô_x0018_ @XèqJï@El|L5 @_x001A_WRÆ_x0016_@_x0015_Âu(á@_x0019_Ð¾°»@,K`Éæ@õNÒ¬ñ% @ú_x0015_TvK@Ö_x0019_ÎC~K@¤³,jì_@Ìú¦Dì@®1_x0019_J_x0018_«@²3È_x0002_æ_x0015_@:Êð_x001C_@ï_x0006_lß_x0004_a@_x0001__x0002__x001A_)P?_x000B_Ä@¦_x001D_n@|vi*º@ð-ê=Ú®@×j0K_x0019__x0016_@2öóëæø@6fo,@áÞOÛ@¬Z_x000E_Êû=@_x001A_¼äw£@¬=÷=Ù@z_x0004__x0011_Xý`@Æ³[^md@÷_x000B_Ô_x000B_M¡@¯ß±¦a @º_x001B_aþá@°_x0007_&gt;_x001A_Ê@_x0001_Ä=K©@fÜ_x0014_`@KÃ`!lr@ä=HS$â@Æ+¼_x000F_7¶@-_x000C_Á_x001A_.@ä_x0015__x0017_Y_x000F_@ç¹Ö7×V @µïBÑ_x0011_@_x001C_öÚÒ@º«Wa_x0013_@L#ÛWÃc@òKñÉ @8ø_x000B_]7Õ@_x0014_©E_x0006__x0002__x0008_ß@_x000E_¹£fT@ð2È_x000B_y¡@¶_x0005_s_x0001_@¨¸_x0019_¼ñ@oµÏÂ©_x0007_@Ú÷³òè@_x000C_`ï.þ@¢_x001A__x0016_dgR@@8DD9@&gt;þ_x000F_º_x0006_@m¿oÉ=i@øÙ´òG @Ì@ê¿_x000E_¡@b_x001C_0k@_x0002_ù_x0014_´¼¥ @µ_x0004_cñ]1@ì¦TmÞ_x0003_@K_x0007_8d_x0016_ @_x000E_È_x0005_*X­@Ä_x0013_UdV@¤Ãçð@.ò,EÀ_x001D_@_x0016__x000D_Pú_x0011_-@Ëà^_x0015_(_x000F_@úÝ%[W¡@_x0003_Bô¼è @:Ìã_x0017_¹1@F6S_x001B_P}@UÜ_x0003_£@¤Å?2[@2¨Á\m @_x0001__x0002_¯L&lt;vÇP@ÉÐ.X@[_x0015_U_x0007_:Ô@FNZs@_x0012_?_x0017__x001B_-_x0008_@«_x0002_~_x001C_3@túP_x0019__x0002_ì@à"ö½KW@pIoZ{@Ó_x001A_ù@R?§hò@°þ`ñÁ@-z`_x0011_pé@¡4j·£¡@¬À[¨®_x0012_@dÎ_x0016_.cß@º|G£9W@jí8Ýá@bT$_x0014_@_x0012_Î _x001C_]@P_x001A__x0014_$R@^¦Gg	Ë@ë_À²@_x0016_J*Ä¾@ÄgÙW&lt;@NÃÎÜu@Úc9[@U´rÿ @`  ,?@I%ZÖyô@ KÇÿ¶@NØõ_x0001__x0003_\@¸È7õå@_x0017_ì_x0011_þ@r«M«j@_x0003_YÞªq@¨HËxð@$$_x001A_%Ã@_x000C_ÔF{Ù@~¥Ê#ðZ@_x0012_xÃÞ@RNj]_x001C__x0006_¢@$ê_x0018_ï±6@_x0006__x000B_Ñ=qþ@_x001C_ù_x0003_Ø@I¤aÐQ@nEÊË_x0017_@v¿þ¼Ãx @jÖ_x001F_$,@Âù2_x0002_Ñ@_x0007_Ëø¹ÝH@_x0018_²	º¨¡@_x001A_¸0ï_x0003_ø@^.Ïâî_x0001_@B_x0013_I&gt;¹m@ªA¡Ò¦2@ØáòÛ`@¶ÚMå_x0016_k@¼î^2E@!û@@T8.Æ0ú@êW¢D²í@vïÒ_x0018_Û@_x0001__x0004_§0	Õã¡@6«:èk@Ð 5Í_x000F_H@l:O×$@y'ìá@_x0008__x0015_ýÔ;@ª	«ëió@¢²*_x001E_~ø@º*=yh@zðwÛ_x0014_@Ú_x000D_ÕrÂ@ltbC½E@¸_x0005_è}ß@ãÝ5, @j_x001C_R_x0010_I@|õ_x0018_7_x0016_^@þP° 3@²íÉ_x0003_ä@vÛÁ}'¼@ê_x000C_å_x0006_À@.D½q²ó@´Ò3|@Àk«Ã0´@_x001C_U¿óò@.d*@LMz@@`jÃÑeÒ@_x001E_øÍô@raÿwe_x0002_@Îî_x0007__x001F_/@B_Ý_x000E_zD@·«í_x001F__x0003__x0005_?@jJ%¹@»RZt@Xs`CÃ@ìÅ¡_x0008_Y}@k¶_x001F_v@ô_x000F_'qæ×@v_x0002_KÔ@HOª_x0019_t»@Å_x0005_õ#½@h_x0016_NZ_x0006_@Nþ_/¡¢@:q¿îZ@HÂ¼_x0004_ù¡@ÆP¶P@r°Ë&gt;@2·,_x001A_ËÅ@áEwÈ@$K%h@¬xðhºÖ@â$_x0013__\x@ª4ù×'@ÔG__x0018_ëÐ¡@2Ö2_x0007_¢@_x0001_¨_x0017_w,@j_x000F_c_x0012_)A@_x001A__x000C___x0003__x0012_¡@$_x0005_5Ì¸H@â*Oluª@võªM¨e@×k_x0010_¢@:0"(Wñ@_x0001__x0003_±Ýc_x000E_L¡@8½Å¾+¨@_x0010_`,íP@ôe`Þ3@x_x0010_2ÌPX@ø_x0017_«Í_x001C_@6Ø×nP&gt;@¦û_x000D_æ¨â@Ûï_x000C__x000C_Ô@&amp;ã_x0018_GØø@!inÅ÷Ø@_x000C_g1í±Á@öiJÕ_x0018_2@_x0011_¼!±@_x0002_õ.¦Æ@_x000D_,¤Ê¡@¬di_x000E_@B0Â_x0012_ @WÛF®ªk@_x0016_O¹_x000F_×±@ÚLB %P@(Â_x001F_4v@.âì%¨@£ÜóU*_x001D_@Ð±ûÂAÌ@Þ_x000B_lÔx×@ZÄ(h þ@Ä«8,7@ôQ³9@^~+"Øî@RahÙ¿@)æ_x0015__x0002__x0006_rÍ@Ôò5_x0006_@i_x0006_S_x0002_5@H_x000F_ÐÃ¦ @_³_x000D_[t_x0013_@xí_x000C_¾d@òÝûn0Æ@dH_x0003_«$Ó@¼2®_x0004_ë@&lt;«²s_x0011__x0015_£@0­vîÖ_x0001_@îe,XsÄ@_x0010_Ê§Ì@¢uÔ´@ý!|©y=@hí#(R¡@_x0016_`ýÐü@_x0018_MåÝBn@É_x0019__x0001_uËå @L@ÿi½Î@r_x001A_(L@UÏîõô @_x0006_$»_x001B_@Ú_x000D_´"ÅS@Â°'@ìÇØ¾0@²@º*.à@_x0002_yp)@æäæ@_x0014_PyH@¶_x0016_lÚ÷«@._x0007__x0005_dY@_x0004__x0005_@ýþ¯¸	@°áe]È@\c§_x000D_S5@ð_x000F_»©Û@BcÈxå$@4©Àw¾ø@_x0012_Ûú¢_x001C_,@¶×Ñ&amp;«@¬ÙÉBY@Gqù6¡@øý_x0015_È·_x0019_@ZùÃ£_x000F_A@Î_x001C__x0002_Êz@ g0¶üI@øR»2î@L-ZÍ£@(:L¢é_x0013_@'EJÍ_x0016_ë@VÒSóM@_x001E_t_x001F_6Uæ@_x0019__x0001_Ø@°Ô_x000B_ ¼i@ðeõÀ¸@Ü'^ëwæ¡@"öµ²@@Ëè|5d³@#_x0004__x001A__x0015_&gt;p@º³D_x0008_v@xN)@æv_x0019__ÎÐ@Ò_x0003__x001D_\V­@ÎwóF_x0001__x0003_´]@B_x0001_òÁ*n@°Ç0àZ@v¦ñ±/º@_x0005_'&gt;eÝ@_x0007_¶¿"@_x0002_ÎqRE_x0002_@ÅDc_x0008_9@&lt;Ø&lt;f6@.¨¹$cá@:_x0019_íÑ	â@´?¿_x0006_³ê @³_x0017_³Ï¡@&gt;	ôëê@Ü«Â@^ê¹PV@DøN(ñ@PÀ&gt;ýO_x0019_@,l¡"nz@¦ÿÆ5øb @ÚÑ_x000E_v§@Ùû&gt;Q¤@ÖùZ-½¦@NÞø¬d"@_x0014_ÛÄÇEÒ@¸Ë_x0010__x001D_ny@ØþA_x0010_1@05¿¸®-@üá/_x0004_@n_x001A_ªâÌ@VXa^ÀA@vîL¬ @_x0001__x0003_raSÂ±_x0018_@ÄÑ_x001F__x000D__x001A_	@¦HXMXß@ÞØOnÂ@þæ_x0017_È1R@!eüì*¡@§Ñ+g@_x0017_h1zJ¥ @_x001C_V¡@G%²`®á@áï½T¡@_x001C_ÎÛÌÈÓ@y_x0014_²D,Î@¾o_x0010_4¨¹@À_x0003_'¦@£?_x001E_e0 @z¢_x001B_R@Î_x0002_8Ø_x001D_ê@ÖB_x0019_A¢Ø@(÷_x000B_	@^_x0004_ãÕ,@_x0006_nVpCD@æ_x0012__x000E_	»@dãZQ_x0010_£@*ûª~UÝ@ewgýï@ü,»¾S@LtÍOý@¸zñ{ÿJ @è_x0001_2Ô_x0014_Ù@21å8É@å¯_x0006__x0007_D·@J_x001F_X.L"@x_x0012_´%­/@\S¥g@´ÀkCã@æ_x0010_Ää%@YUª_x0001_\@ø~6Ó÷@¢l'º_x0008_i @_x0016__x0012__x0017_n)_x0005_@V¯TpC,@ëj``1ª¡@_x0004_&gt;÷Ç_x0002_0@þXÑm@VlþyÌ$@¸?_x0011__x0003_F_x000D_@­'Oyþ@_x0008_l[u;@ø_x0012__x0006_h¿@_x0008_-V&gt;_x0010_@Àeq¡~@P²_x0005_¼á_x0012_@ÖË_µÖ¿@²ã¾xi@B´êÊp@&lt;ûs"º@êJé@._x0004_²£@LÕ_x0016_ýZ@MQ_x0018_£ë@ê¼DL5Ì@÷%¶_x001F_ @_x0003__x000C__x0018_¶,ù_x0007_ò@_x0010__-ë@h¨cÓ?@_x000C_öá¥ÈK@_x0002__x0004_nö@úêºDè@¼úó]=¡@ìùò«@_x0002_éõ¹·&gt;@iqK­@­_Ó©"^ @þöù#ùq@Êìq_x0002_É@¼_x0005__x001F__x001B_ød@&amp;¯_x000B_þs@°³sÔ_x0007_ï@_x000C_m_x0014_Òþ	@_x0006_ÎS-R@Ó_x0013_É!ø6@ê_x0001_5(J@Á_x0001_¥_x0006_#@ä­ÞÞ_x0016_@_x0014_èL.Ý_x0010_@ª{V°HÆ@_x001F_Å_x001F__x0008_@ÞSZ_x000F_â@ ëâË½@²w¦_x0019_?@|ë¯f{¹@49_x000D_1@ê£_x000E_? @ºÎª¹_x0002__x0005_@Ê)9tÙ@5ìïD÷@åEcz@ N%	@.G uýd@¶ _x0006_p	s@«w[@skT¥@âø%9._x001B_@Y_x000C_ÙH¦4 @ å Æjn@P_x0012_OA~ª@¨#8Áé@î³J_x0015_¸É@ºì=Ï@XË xl¿@Û}#²@j_x0001__x0007_QÃ!@_x0008_o_x0006__x0017_@N]c%^@àE¢	Ø@&lt;3§ñz¢@¥j¬ß¢@â8Ê_x0011_6_x000D_@Í©Y'@&amp;]t­Q@_x0004_F³m@_x0014_Ô_x000B__x0019_¡Y¡@êÄÖ¦Ù§@¾{¹N_x0003_@Ô&lt;¶0X@_x0001__x0003_ü\ìú@Nb·ó_x001F_@_x0012_ hø9£@N_x0011_Õ\t@|Ð²Ð$@,ùé@Þ´)_x0019_k_x0002_@¾Eþyæ@Üîî³6³@[Mðq¹@Ä&lt;"â¢@V_x0011__x0015_Ai_x000C_@.èÙ_x001B_f_x0003_@Ø¿ëìBú@_x0008_R_x0011_=@Þk_x000F_ÑÄd@hC¿@Ú*SöPY@_x0018_ÂÁ_x0003_É@Æ2ì@¤H»@'P~)X @sÎAã@_x0010_Ã_x0003_§ÑÖ@¶| _x0004_Þ3@Ð^êU@@ükÝ\@$6lB}U@ Ó_x001A_Mo©@ðO:T®µ@6ãåãÄ@0~_x0002__x0003_º@60_x0014__ù@õ_x000B_v_x000C_Ê@æµ'þ_x0001_á@_x001C_ÚÌM¦@_x001E_@©Üã@É¶I_x000D_­@Õ¥ ¡@Ä_x0016_&gt;ó)@_x0006_,ê@Lí3NA_x0012_@üjT;£@ÍÏJ,b¡@xóhå@øhÓl@&lt;QÌ­ë:@ÑºzK;Ý @D0Aj_x001B__x0001_@îÁôàð@jø?_x001C_y@£PW_x001E_Cl@_x0012_òmÍÐ@¶+£|2R@È°_x0004_ú}@ t2 @ÚÍã+è @Ú¾ÄA¡@À_x0011_ýô]@@¥_x001D_X_x000B_F@Ø_x0007_®)ð@Æ¤,k@¹WPÆ"z @_x0001__x0003_¢vr[&gt;@yÂù´@5míR`_x0006_@îC§_x0019_yK@F¾îx@VW_x001A_»e@Z'7f9b@ü[Ö¶½«@Þ_x0010_I0@§Á¢Þ@Þ|Þ®O@ø?Þ2_ù@Oû£é@.ðWÐX_x000B_ @´x±i_x0005_-@_x000C_Ð­,¯*@8]MG+Í@¬²­_ @ê_mð'@¿­?k=¢@Â}¨+@_x0018_ëB¡@´ó?C¸Ñ@bÊì¤Ö@\xÿ$@Îyâ_x001A_½_x0005_@ _ý_x000E_E@_x0006_&amp;_x0002__x000E_¡@!_x0013_lk$À @Òg?G¯@_x000E_ÑîÇ}@)_x001C_ê_x0001__x0003_Âè@Dâ)ø@jsb¡¡@Â×&lt;Ú~@_x000E_£Á¢¬Ä@_x001E_&lt;ÙÍÙ_x0008_@~gÌ_x001C_å©@_x0014__x0006_¹9_x001A_õ@&amp;ë®l÷@Ê¶_x001A_ðjJ@3i@pC @À_x000C_ø3|@7f/ßF@:¼'Jeê@;¹" 6 @¸[_x000D_TÃ@lC_x000B__x0017_Øê@ÎåÌ¥_x0017_t@ÔØÕÁ_x001D_¢@_x001A_(ýS~ý@îÛt_x000B_@Ö@_x0002_KB=+d@d¨9^pÌ@¤ÃYDÂ@âÉ½bË@rß^ÅD@ÚÈaÌ_x0008_@ò_x000E_^ã)Z@_x000C_ZÞ?/Ø@å¥ÚuË@bòwËòz@,`7ý§@_x0005__x0006_´TÝÂä@pAjÆÌZ@_x0012_R%_x0001_Q@^ÖêÃ_x0019_@ø­ÄÄÒö¡@º¾åiÊx@T2tõ@_x0014_è¥õ_x0010_¼@ª_x0010_KHé_x0016_@@lâS^Z@íð_x0012_y5@(Ü_x0018_½a@_x0008_BGÐ4	@ÑLrû@øÚ1DV´@Q_x0013_«æ @_x0004_áòÓ@$npZ¹#@PfmÃ"@lé&amp;[*@¶_x0017_ÉaÆÝ@*E'!¬7@x6_x0007_hG@fGß®_x0017_O@þ³¹Í@_x0002__x0003__x000D_¢ü@Zç_x0017_VÛ_x0005_@$îoóÜ@Ëùg­ÃØ@hV¦_x001D_/^@;å£ÿj:@Ðî²_x0002__x0004__x001D_B@Ê_x0001_1_x001A_Ð@î½h_x001D_Ô_x0005_@¬_x001B_ð_x0002__x0002_4@bé,Fô@:°_x001C_^_x000E_S@L[«w×S @1_x000F_sh_x0019_  @_x001C_LE¿D¡@¸yÝ¶G@Þ~_x0003_Ì_x0007_@ºÈ§_x000F_W@?n\æf@´ª_x0013_Â_x0013_@Oú¡@_x0008_d]_x0017_ç@Ü_x0015__x0015_ _x000B_w@_x0014_9 _x0010_´h@_x0001_æ0/@&amp;Þé9T@ße¨_x0004_@Ï½_x0013_Zïé@4ë@D¬@|?ÃÒ¶ü@B®´!H_x0015_@_x001C_ácíP¢@1µh@Kà_x000F_^j_x0004_ @bàqB@¼ Âõµ@¤_x001A_JÁß@^"ÒË@_x0002__x0004_özM³y@&gt;§\m´@_x0003_ICø&gt;_x0005_ @òG+½_x0015_@Lxsü¥_x001C_@tFAKß_x000E_@R_x0014_Ü.ÚS@_x000E_0ÿÆ. @I­'C@ú¢Ý_x0019_çK@Ej#å:@Å^_x000F_þ@AK³f/m@_x0004_ÏxwYl@_x001E_Xu¹_x0001_¥@4_x0017_·ç@42_x001D_Fx½@U­ÅC_x0016_6@8"[qj_x0017_@ò_x0003_ï"_x0018_@þù±U³@PPTYP@^	Ðü_x000E_@­Hpud(@Þ_x0012__x000D__x001F_^9@À_x0004__x0017_«Èÿ@8FmVø@à:Èh@îS²04_x000D_@@ÎÖi_x001D_@_x0018_ÿ9ÞG+@G_x0017_ü_x0002__x0003_®W@úkÝY=ç@â_x000E_æH_x0003_z@FÑz_x0002_@"}Y"Ö@\«Câ@_x001C_´9ñr@N&amp;Þ@@|~å®)+@`K_x0002_ÍK@&gt;_x0013_"_x0001_@Ú7O_x0017_.;@Î}³D&amp;§@_x0018__x0006_³`{ @ØÚCêAp@j¯þ|,@ÏÒz\@_x0010_&gt;Âû_x000B_Ø@¶égQN¢@ü§Ü-¢ç@Ü_u©1:@0_x001A_Lq0@&lt;È¥pÏ'@Æ@Øb©Í@ö®ëé!Ö@(éc1´@X!to_x000D_@Øï°©9È@Pò_x0014_H­@Ä\_x0005_§&gt;@dÏh_x0019_þ@¨O«_x000D_J@_x0001__x0002_bÙÒYÍ@F_x0011_íCK @Í8_x0006_þ@~ÿTF_x001E__x001D_@v5ß×Z	@_x001B__x001A_Odb @(èïª^@,ö_x0017_¸Î@_|É!@.B!Eê@»¬W^Ìõ¡@~_x000F_E8$Ä@Tât_x001D__x0011_@~¾µÓb@4cxè_x000D_^@þÓ/®_x0019_@_x000B_Ê¥_x0011_r@Ð¨è`Aa@UË¿ö@_x0014_´äk&lt;Þ@2&lt;_x0017_@íVW¬±Þ@0júÿÙ@,îý_x0007_!À@\Å'¡Â¹@=ßÃ§°ß@¶?X_x000B_¢@ âEø`U@Êhw¶GÂ@4ó&amp;WKW@"8_x0004_+@Ù¿3_x0003__x0005_*_x000D_¡@?Ñ²_x0010_S¡@Lc· @NIÌË@¨yºq_x0001_} @÷Ë_x0007_Ì¶@_x0019_´Å&amp;X_x001A_@dÿÌ)@È9;_x001D_m@&amp;Â¨añó@@«òÛ¶Á@è¿ñúÀ@¶ÚÊ«_x0013_@à6ÀC@\{õð, @_x0016_'©	_x0006_@_x001D_§ÿapq¡@AÎ2®°@ð_x0001_	ý¹_x0002_@_x000E_ê_x0004_¦à @_x0005_8NJy@l_x0003__x001D_ïU@BÉ÷ö@_x0008_0d1Q@Ê&gt;¦5¹¶¡@¸_x0012_ê!Ãu@ÖëÈzYà@EJ9T¢@^.m[à@þ)75íi@4_x0011_¾_x0005_@Lö¬vÀ@_x0002__x0004__x0018_¤;©å@ä¿¢¥H@-ÑM­ÿ¦@¦¼@0òQê@èRd_x001A_òë@&lt;BÎ_x0008_¶+@_x0006_¼XÏ@*@&amp;ò_x0018_¡O @nìüât4@Ö_x0001_º_x0008_Ý@&lt;/|?@§O&gt;_x0008__x0017_@wMÇÆ2S@ÒW{×M_@âî6S8¾@bòÃ{dÇ@_x001E_ë9ÂÛ~@ä_x0005_xez@{@_x000D_º@íSU^Í_x0006_ @âàh_x0003_§9@ê_x0018_?vev@~_x0005_+a_x0001_ @rÚ XB¬@VÌ×Hå&lt;@JtÞ.q@$E6@*_x0015_Ñìx@~°Ý`¬_x000F_@(]bÒ_x0001__x0003_w@ØalW{:@0Z_x000D_`@_x001C_¬x_x0013_)á@_x0018_ÐKä@XZÉÈ[¶@p_x001D_!q!¼@b³£Ù_x0015_³@Uô&lt;_x000B_Ç@Yí¶ð@Ý0èüß@RëÆÂ(@hùmèBÊ@nðX,®@Ovñ^å@RãH&lt;ç_x0014_@&amp;¬]ÇÐ@­Í_x000B_«_x0003_@¢+_x000F__°1@)âzÞ_x0013_v¢@î_x0003_Pw·&amp;@¾gà÷@£x_x000C_F_x000B_@mðÕ¸@vq¿@tBR3Ý@öú_x000F_ô@Z_x0010_Z_x0001_@Â¹ñqX.@È1Gå_x0002_F@2¼,ÒZ·@¶^._x0007_û @_x0001__x0005_À_x000B__x0016_Í©@|u÷_x0008_{P@¨­Ù%É?@øJîq@ÔËd_x0011_4³@Ì_x000E_l'@¦r_x0019_¦_x0013_@¼_x0013_Í¹X_x0007_@U½;&gt;_x0003_@_x0004__x0002_s§_x000B_§@ÔÂK\_x0019_@@nâ¤h@Ö(r@c@Ìýíé_x001F__x0010_@³QW@&lt;_x0005_@	^wl@_x0002_ØEOÜ@Pò#D`õ@_x0016_tÉî)=@_x000C_ZpA@J_x001A_¢&amp;K_x0008_ @]ÕIv_x0016_Þ @çr^È@Úf_µE@£Pm¾ @_x001B_Á&lt;çª'@^ð¿`¢@|6 ½O@]ÈÒéÝ&lt;@4cò°V@ÜÅk¾_x0008_ @èaË_x0001__x0003_ÑL@_x0008_x_x0002__x0016_.L@Â×:i$@_x0012_«øñ@Èhy©ÆÅ @ÖÒAÝ°@:]üÝûó@µÇ&lt;Õï@4òH-*@ÚÎç¬@ØªRÕU@ÇDeÖµ@â_x0008_&amp;_x0001__x000F__x000E_@nanRj@h÷¨®@¨_x001A__x0014_kÜ_x0019_@Æ}Üa_x000C_Õ@8_x0017_x@2ðx^A@F_x001F_oIø@|Áñzr@@è_x0014_|m0@d=ñÙ@,_x001B__x001E_möý@#W&lt;.@,¦û1½û@Ø°¤Þ7@ëD:K2ç¢@jÎ¸jê@F.´:mw@Â-?'E	@ü)û=³@_x0002__x0003_õ+à*@ñu«:@U_x0005_Ë _x0002_@Þ$SeN@&gt;_x000D_ÓÜª@d_x000D_P[F_x001E_@xíà«R]@IÚZ²ª@¥ÙË®Ñ@ÂÒj?E+@H9_x001C_	_x0008_¡@îï÷ÚE@¥_x0011_ª_x001C_fv@Ð_x0018_¢ñ@`_x0006_&gt;9å@jj_x0010_H_x0012_@º_x001E_ì_x0001__x001A_k@ò _x001A_ñ£@Ô_ÃÁ;L@ÒÄÀº@V¸V_x0004_½·@¦^_x0006__x0010_Î_x001F_@ÍHÍ¿_ï¡@Ì3#°¼ñ@|¸¨_x000B_@²ÌåE¤@0T¿w0@_x0017_}¨Ã&amp;$@°_x0006_3_x0002_ø @Uè½&lt;_x000C_¢@®ôâ÷Ê@_x0011_èùØ_x0002__x0003_º@ÂØ«_x0001_0¿@®HjØñé@Ô_x0014_R@@zkI49_x0018_@Ò.XT_x0016_e@t&gt;_x0019_n_x001E_@B·ùRàf@_x0018_]¶vª_x0019_@4ªRH&lt;_x001C_@0»ñR_x000F_@.\HÁJ¿@Z¹_x0016_i¿@lÐRI*_x001A_¢@|ÄÏêªi@MkXÃ_x0008_@Ø°9½°@ r{i_x001F__x0017_@,a_x000C_Ëðô@àEEàÖ@ô_x000E_Ï'É2@à}ø»Ú@R­kdÃ@Tjï@Ë_x0010_ @_x001A_½$ë'©@_x0015_e_x0019_5@L_x0002_)gÔC@*ºº_x0013_D@Lbëmñ¡@_x0004_.5á\@_x001C__x0005_¾_x0014_p%@:a­Ç;p@_x0001__x0002_¦ÃÜÈk@ýÂùu.@Í´gMô_x0010_@Aö_x000D_oæ¡@ÜcÓsGD@Ú»u8²þ@tO1°ü@@ý_x001B_m_x001A_B@øûk_x0001_À@8é¿	à_x0003_@ðàûLï@ÀQx_x001C_`@Êõ*	Z@W_x0016_ÙË]@V@zõ_x0010_@¡q_x0004__x0019_®â@´û:3_x0008_¡@ù*P_x0011_Ã_x0013_ @Ð&amp;!zµ@*'~@èVî~ù)@9_x0011_.l!_x001C_@X?Ø¢ä@"_x000D_ ?k¸@_x001C__x0002__x0015_úc@H&lt;Tsõ@Á±&amp;¥_x000C__x0018_¡@_x0014_f@]K7@8BÎ?ÏÁ@ÆÔ½rò¢@ªêÚü²­@_x0017_{'_x0002__x0003_ãW@ÜIÞk£z@²3õ_x001B_Öá@zÿ_x000E__%j@¨I8 ßÙ@Lâ#n@D·¨±Â^ @b^4@&gt;?p½_x0005_@_x0008_ÈÌÕÈS@$ÒÓ²½t@ÜñnS@_x000E_ä%¡@¼þúÂ³@*SØ_x001F_§5@ _x0008_úu~5@²à½èQ_x0001_@ÊlÌ_x0014_L÷@_x001A__x0015__x001F_âvÑ@63Eª_x000C_5@BæhR@®¹Õ.½@&amp;³{_x0011_öæ@Ï&lt;4M@¿¡@_x0007_Pg½]õ@£°u_x0004_Öf@Þáè¾@_x001C_ó+ù¾¢@ _x000C_£»M7@4_x0017_¤_x000B_Á@?ãéj­¡@¨¶$í_x0003_·@_x0001__x0002_:P_x001E__x0008__x000B_î@ðÉS¿÷Æ@f¼þfÒw@è_x0006_®¸+K¢@|æÅ_x0003_á@&gt;ø_x0002__x001C_bÓ@ cú¡_x001D_g@&amp;Ï§âåí@ÄÍc+&gt;@d_x0007_Ç_x000F_Y@Ç¾´Nu@ì&lt;&lt;Ã\@xú¦×ÿ@Zbu	Íý@AñèÆð_x0001_¡@È_x0012_¾D«Ë@¢©õ_x001B_Ã_x001A_@¡ÿ_x001A_ãZ³@FÕstFé@·ß_x0014_j¢@)	#4Î@Û¢!Ç_@hr¿ö&lt;|@A_x001B_·ø@m^æ@æä"½iy@pT_x001E_´pä@J}"Ç£ý@â9¼E!î@¤0°n_x000D__x0010_@nÔwG¹G@_x001E_¾eÏ_x0001__x0003_s@6&amp;|ä@¬{Ag[\@z_x000F_å_A*@À_x001C_¤.Ô@Ü	Å$s@@yßè@bõ_x001B_qu@ªPØ@ÒÁI}@Ue@nB@ó´fè½N @¶ù Kg@_x0008_¤H^­ý@¢Q§,´@h_x001D_°o;y@_x0012_ÝîVÅ@Ú4_x0006_ü_x0016_ç@_$ìôÌK@w}·#L@Z¯h9Ñ@"@_x0016__x0002_C@*Ç&amp;ûöî@_x0016__x000C_e_x0004_ªy@ =¨=_x0017_I@_x0008_Úç_x0008_qÁ@õ8_x0019_TÛ @¸_x0014_7_x001E_¢Ú@H_x0011_ÚìA@VÇ_x0007_ç|@(e©_x0011__x000D_g@´çÌ¬@_x0002__x0004_+_x0013_Z¾# @£_x000F_Öü+@48Òg@_x001C_9«Iø_x0017_@´bX»G@4ÿO²nl@dHþ_x000E_$D@ÀU_x000C_î@¨_x000C_¤N&amp;H@ÂpÐH@¶Ì$2qô@F§_x000B_E{ç@§_x001C_é?|Â@_x0006__x0001_Zùà@åÿÊ@_x0016_|xu3]@_x000B_W@Z­ÿ Ä@¿ÌÏc_x0003__x0014_@J_x0004_K[-@2&gt;Q¯ê@¬®_x000C_oË@²õè0Í@.i¸và@_x0011__x001B_±c9 @Ò¨KÃJB@×¯æ_x0003__x000F_@PVR2ò@6L´R_x001F_@T_x000C_û_x0004_Ô@_x0016_Æ&lt;q&lt;@¼7ñ_x0001__x0006_ú6@ÔÕ_x000F_^yú @´¤%µp«¡@Æ_x0010_Ïä_x0015_@ELí_x001A_@S6Ö~«Í@®Ro_x001B_t@¤ào¢_x001F_&amp;@ êD°O_x0002_@q_x0005_wö_x0016_ @Æ°-õ_x0011_7@ª,Êv@XÈCÐØû¢@_x0012_®Z¼|À@²ñW @_x0004__x0014__x001D_0Ó@2úe@D¦Ðf,Ë@ëÙYø%| @ æ@¾_·/@l¹{_x0017_Ö®@Ìú_x0017_1ÜÂ@À&gt;@_x001E_7¹e'ß@_x0006_St]Ö@Ô·=y@ÆýÉä_x0003_@ÎU_x0003_&lt;@úèfü%@o:noO @^_x0016__x000D_uT@_x0003__x0005_Jâ-åÚ@ÖVð©;c@ìQß_x0002_ò«@n_x0011__x0013_ÍË³@tÃ _x000E_7@&lt;®AÝË@2¥_x0017__x001B__x000B__x0017_@¤ áÇ2 @X¢_x0006_å}p@_x0015_L!Òé¡@_x0005_hCG]@À-ó_x0001_aß@ÈqZÐÃÐ@~_x000D_ë@_x0013_j¦ÄH1¡@&gt;j,K@_x0008_ÝpßD @_x0014__x0010_J®ß@âD½ÊFð@¡ûòh_x0005_@ºêµ]ë@_x001F_/'{:-@~îQ	£Î@^v_x0005__x0012_Ç@º`!ï@_x0002_#§_x0011_&gt;@_x0004__x0001_ºøÁ_x0010_@àÿjÑýÎ@ÖºM_x000B_Ð@2Üi;ßK@÷ÐÝ	¨ @Fº_x0001__x0005_Ôt@éÇ_x001C_}á @ã»@Á @Z^3ÃÉF@ _x0001__x001F_d÷Æ@¸}ÌÃ_x000C_@èÿ_x0005_rà@¼¥=9@3È ý_x0005_Z@­X_x0004_µi@F¸%¬AQ@b_x001A_´÷pó@z_x001B__x001E_Ø+@xÔ´ @_x0014_Í*m$1@áaÖá«m@_x000F__x0016_CQ¸®@5Y_x0007_b_x000F_+@ç&lt;Cý@Î;÷ôã@vÜ_x000C__x0003_ç@³¼$Ò_x0011_@^¿	Zê@¨}_x0008_5D_x001F_@_x0002_Ï¸¯ @b»&lt;aFC¡@ÈèÜÉ_x0013_U@ê,A0_x0008__x0010_ @_x0008_5Ú¶z=@~_x0006_Ë@rû® 3@«1z_x0004_«@</t>
  </si>
  <si>
    <t>0ef3077096b656f5b62bcf5829a26af3_x0001__x0002_/y³h(@ìÙ_x0010_#Ô¡@4~_x0012_+ü¦@¤,_x0013_î@Ò'¨læ@_x0008_&gt;Ø_x0010_$ë@;©Ä6@2gCO&gt;C@ÈyÂÞ×¢@~5_x0011_FO_x0011_@ð¦Ýa¾@¢Û«É@ÕëÜôa@ç'å¹¨@¼ õÀ_x0012_ð@_x0014_NÔ$Õ_x001E_@¸#þP£@Ä¥w@K\|_x0014_s@`¤!)N@1Ù²Y¥¡@_x0014_°Ä$M@Ms~¡l@ 	Ôôe@j_x001E_@ãr~@`/zh_x0012_f@¶'_x0013_»BÉ@_x0010_"9_x0004__x001D_@sP`@_x0006_äáøÎl@Á_x0018_9º¸ @ìÎ_x0010_._x0001__x0004_&amp;_x0010_@út_x0017_£¬@äwîÌ-_x000C_@_x0004__x001B_Ô¥Ó@"Å_x0010_v;@Ê"·_x0019_@§2à=jç@_x001E_´7¼í¥@Ä²] K©@&lt;Ø_x0015_øø8@æàì^@Î{S 1@X*_x000F_ãb@2	cô-@bPKò@zï.ñw@½aö _x0002_ @åï¢@¡@2£oî_x0004_@®úa~;@ò_x001B_ß_x0013_kx@âÌè=û@í_x0019_©$*v@Àåx÷¸q@HÞdö¡@#_x0017_ubw@§ÕË#ë¡@#_x0012__x0003_"b@T3eþ1@¶æÍ.ÃÈ @N±{_x0005_µ×@_x0006_U¤u¬@_x0003__x0006_2Í$$ZT@0_x001B_FA*@ÊfQM @_x0004__x000D_¾UÅ_x000F_@P78²'¸@ÙmÿWBæ¢@ßf _x0001_@ú?e.@ð¸ Í~_x0004_@_x001C_ñÅÜx%@ûÇÕ°_x0014_@îÛ@M±@H_x0014_=#4@&lt;º_D1I@"ñ=º¦µ@r¥Î`_x0014_f@_x0012_µúüÚ@/|P{6Õ@x|RW@ØC@î§Ã@¹È¥m!_x0015_@z_x000F_W_x0002_l¥¢@Î_x0005_m§¥ß@_x0010_J«FB@4_x000D_\I@Bãøû_x001C_@_x000E_2÷_x0013__x0008_@`¸µ¦ó¸ @x)ÿÉ®. @Ò)SÑ@QÅ&gt;¼ÿ@Ü=}_x0002_	_x0003_n@¼9Âxïi@¢ÜFHÉ@_x000E_Sº__x0008__x001F_@ü_x0018_#Kü@®®ßó_x000D_@_x000F_Þë¢Òl @Âò±b_x000B_ù@_x0015__x0018_5_x0015__x0003_	@x_x001C_°e~t@¯5_"g4 @¸êÚÓ	@b_x0006_2@ö_x0006_8_x0012_ÇO@,eÈ$	°@ØÓ	/£@2µû_x0002_Úü@D)_x0006_Ã@V½&amp;5ý@(Á-:¾k@ðMX¤Ã@Ø_x0007_·7­¶@Ñ&gt;¥_x0005__x0011_ @&lt;_x0001_ E2@¨u&lt;5@LâÈ@:_x001E_*³_x0004_@²'_x0011__x0003_´@ðRhÏ2O@&gt;Õ"0¡@ý!ÜÓ¡@ï_x0001__x0014_ÐI@_x0001__x0005_äù&lt;èZ_x001E_@%®·û@àM3fÚ¯@'%NþÛÃ@_x0007_¼_x0004_Ù@_x0012_vn#¯?@Zp EÔÆ@/ÿ_x001C_Ã  @_x000B_h±ÞHJ @{§v`i@¾=_x000E_@ @ÙêS2@l Ê£:@_x001F_Ô¨@&amp;x_x001B_*n@ZjþÊ©_x0007_@4ÀÈ¿õÜ@_x0002__x0018_ÍAÐ@z_x0002_Äô@r^ë·J@êÞ÷e_x001F_p@ðj,$@nâ;+d@/O0}Á_x0001_¢@,Á µ_x0014__x0003_@d_x0017_Dc}@_x001F_éíp@Ð³çü!@¸_x0010_ìn$@¨ÅV)°U@ª×uâ_x001F__x0018_@e+ée_x0002__x0003__x0019_@_x0012__x0002_è¤	@Å_x0015_S_x001B_@"©_x0018_8_x0013_±@_x0006_¥_x0003_z@¯	 _x0014_'@'Ñýd@&lt;\_x001A__x0011__x0008_C@_x0010_Ë&amp;^_x000D_ @ÕY_`_x0001_¡@à¤c_x000D__x0006_@zü_x000E_þ_x0001__x0019_@wôí_x0001_@_x000D_é?'n7@_x001F_³í"H¢@°«_x000D_¯ïÑ@\¹ÿ Á@ÞZ}3@OAþT_x0016_@_x0017__x001F_`j}@JX_x0004_Î_x001E__@ºi&lt;²@sþÌÆE @Õ/_x0004_ðû@SAí³I@ þÇ¥v_x001A_@û¶8CE¢@|¬·$Æp@¡Ñ_x000C_[ªç @äí@÷Ì @_x0004_ø1À0_x0001_@_x001B_S!ú½Å¢@_x0001__x0008_À_x0005_ò_x0007_@ÎÉ_x0010_LC@Î¸,· @ÞÛMPwK@¸`¹6&amp;@È_x0004_:e·Õ@ôi%úÛ&lt;@nözKÉ@ü&amp;¤V_x0011_¦@_x0006_×D_x0004_´@ðÓ7)µ@¨¥_x000B_AT@&gt;ÄlyÖd@ø'¡ÅÖ¤@ØQ¦wß`@_x0002_²µQ*@ã&amp;ò_x0001_@Ø@b¸ÄuD(@ y ¦l	@:¼_x0019__Ìâ@EØYü_x000C_ì@Þ¯ÄÛ_x0003_8@Ñàè¬l_x0010_@K	p)¼@H³kk|_x000F_@)Q´_x0006_8¾@.â_x0002_X@p_x000B_Ý	í@ßxf_x000C_õ @(é&gt;_x0019__x0007_¡@ptëG­@}h_x0001__x0002__x0015_&gt;¡@0^¯Sé@aöSË_x0004_@xpÒßÊ«@¶Y°^]¨@xæ)\_x001E_»@Fù_x0010_°VÊ@~îü-æw@_x001C_K-ð_x0005_Ù@P»_x0003_6°@ºnrÂRí@:_x000B__x0019__x0014_ß @«^»¾_x0002_%¡@$¾¿/+@_x001E_KíÒ @~l(Ú_x0001_¡@ÂÀ_x001C_@v"Q·|@¾¾9~ @+cOMe_x0019_¡@HjiR*@_x0018_íMC_x0001_Á@vF:bq@¢úí1éÊ¢@¨LëÒ+è@xÁÀ&amp;´2@¢f_x0001_éº@¨_x0019_gØ_x0010__x0003_@´ÇXý^P@î/*b3C@0}B@rgÅ,'@_x0001__x0003_ª×vÿ_x0012_@_x0002__x001C_B@_x001B_×jû_x000E_ @&amp;{­FÁ¢@Ê_x001A_*_x0005_*@²¹_x000E_¾p@Â]Èæ½@J"1ZÐÝ@Â;©Ew@xL2':y@¤_x001A_`K@ô(6tHÅ@ô]ÕH_x0004__x000B_@¥1ï¢Ê@2¹_x001E_J¶¯¡@FÏZß]@,S»a®§@#µsØ@_x000B_¯Z=_x000C_@ã_x0015_èQ@_x001A_Å²¸@Tª©Z_x0007__x001E_@Øv8¢äw@_x0006_¡qLÁ_x0013_@_x0018__x000B__x0001__x001B_úy@_x0003_	t*ô_x0010_@_x0001_¡&amp;0­@´ÈÅ_x0004_dü@þ´_x001D_/_x001D_@Jhè_x0014_,_x001F_@Ö ø&amp;+@Ôó©_x0003__x0004_ @*CðBÜ@wÿL[Üì@ät~-*(@à_x0017_Y,%s@_x0014_Ö4¿_x0015_µ@8_x0016_rXZS@úa_x001E_ùÜÁ@_x0017_:_x0017_	_x0011_É@« _x001C_x_x0011_¶@Z\Ç@Iö@¢ 8`Ã@4eÇ_x0001_ÚI@+oÄ_x0004_@~Þ÷hFø@òVÔk@&lt;o¸í×l@Bûº_x001E_4Ç@&amp;áHiA@îöO_x0008_@8¬?Þ¾_x0005_@@Äþ0±¡@æ¸~C_x001D__x001B_@2íQ¸_x001E_ @Gg)bVd@P­ìÞö @ {úK@Rñ_x0002_	@ò÷_x0014_b÷	@Xlq«g@ßzÝO_x0001_¬ @'¼\_x001B_É"@_x0001__x0003_b@*rCT=@L_x0007__x0006_÷î@\²+ª­@¦z_x0010__x000B_gÑ@Þ¾ûy®ã@LÿÐËW@[Õø_x0003_k@2¨¼ùf@_x0016_úôeY@_x0006_[1 @üç_x0008_¨_x001B__x0016_@ý4_x0018_G$@²[Tûa@Õùâ@_x0003_W_x0014_,9N@$ò´7_x0002_ý@8í¶f@_x000C__x0006_Ñ_x0013_@±l÷©Û_x000D_@TA¢`_x0014__x0010_@ =À?þ@4ËnÒ2_x000E_@ì&gt;½_x0007_÷z @_x0014_aV â	@iØ¶_x0003_× @×K_x0013_-_x0016_¢@ÐÔªXüA@_x001D_&gt;Æ=gË@!ÕïàB@_x0006_b¡ê@tÜ)·_x0002__x0004_®Õ@ÆÜ¢ÅYü@°.»_x0004__x0003_B@pSzÏî:@Ï×ùÓ_x0018_¢@_x0016_Â«ø'_x001C_@XÐ/)@¿6ÇOÛº@ü½E_x0003_¹]@¦_x0011_Ã_x0015_Á@_x0001_ûP¹MD@Ëfú×&gt;Û@ðL¾'Q @l:_x0010__x001C_\@HÒ_x000F_uG@Øqèº¯@Q_x0017__x0019_! I@ðiú ì@xîÄææÀ@&amp;v®ï®@_x000C_¯9÷ÈÓ @&gt;¸\±ýw@xp_x0003_ã{+@OãZµ§Q@ùíïÉ@hbqc_ @òaªùDR@üB_x001E_¤@W_x0004__x0016_2@x=-!ôó@y_x0005_úqnÙ@HÌø¤Ò@_x0005__x0008_´} M_x0002_@v_x0016_UGº~ @ì_x0007_[Ç}@Wm¥¹«_@hTæ×á@¢ßõsf@_x000C_jÁ©ø&gt;@þÎOkÀÓ@FñwÄëÃ@H_x001E_í_]©@LY_x001A_@^_x000D_D=]Ú @_x0018_TD_x0001_ ³@º¥4ïö@z·	_x0001_å@î(éya[@DÖ¾9@_x0005_´á«@ÚvÖw-ñ@fðáõ_x0006_!@T7tU¥ò@vaóX@í`ä_x001C_,@{Æ?A@9@_x0004_ê]Ñ3û@Âê-=vÒ @ÔðRßè@"&gt;´µ$@pÊå=ò@nô_x0007_ß¥@ªÅé¨%@Ù9_x0003_m_x0001__x0002_»j@_x001B_8_x0007_ï$@jé«_x0002_EV@w±CL( @¨=_x001D_æ_x0007_@_x0014_¡Þ;Ø@ ÷!@±^@T¦_x0005_@ @³êm\&amp;Ç¡@_x0014_S1ÂAñ@\Ñ_x001D_Xù@ý¬ôÖ_x0004_Q@_x0010_8DÍ^2@ë²´åç= @Z¬ÃB_x0006_@8yrPG@_x0008_:¿l_x0011_­@_x000D__x000F_&gt;Ê_x0004_@hTF{gg@ÌùÏ@Ìé2"#@Öµ~bÉ_x0006_@_x001A_©Ý_x0019_È¤@_x0014_%&lt;Ðk@F¢ê_x0005_K@_x0001_ ­óÔ¼@"²Z*m\@Ãé2þ` @G=8¹@b£S _x000C_@¬Ã_x0006_ñO_x001F_@ð¸_x001D_ýï@_x0004__x0005_~¼æ-_x000F_Ï@üôí½@8±¿j¼@fô2ú².@Ü~6§æ@V¹JT@Xæxo@dÖãö_x0001_@&amp;+_x001B__x001C_@²i_x001B_ö!f@ÜüÜ«¼@{ñsÈdø@*1Yü²@`Zñ¿@`»_x0014_}¹@"3~_x0010_@Âõ_x000E_OR_x000F_@2_x0003__x0012_^@~§Ê+&gt;Û@v_x0016__x0019_÷78@ÊOÏ\9_x0012_@µE/^£¡@`ã_x000F_@2åêäî@ÌOUfúþ@´üw¼þ @&gt;ÑU^ré@_x0001_ 3UNd¢@ÒÐÀzo*@2i_x0017_*5@·_x0002_ÿ;­@êñ_x000B_%_x0001__x0003_Ì#@¿E_x0008_¬_x001D_¡@ð§m¨ @f0xgê@Í C)ká@z¿_x0006__x001A__x0005_/@1×_x000E_¬Ix @_x0013_4Ö¡@;Í4âc0@_x0016_aã¢½l@_x0004_IÓxP@;Ú²}@D_x000D_Æ½ÐG@_x0012_¯ÆOÇ@áÜÇØÎ@k¨-ÉÙó@ô_x000F_Â_x001E_#@_x0017_Jü_x001B_w&amp;@_x0002_iKÇ!@dv1PÖE¢@Xï_x0007__x000C_¬@êN!Ú@ð_x0008_sv8¢@Sý_x001F_°'¡@|_x0005_ýê'¢@p_x001F_ã	Cs@F©Ð$÷¢@Þ!îS_x0016_D@êît]ôh@$JY_@¼BÂµ_x001B_5@DÅ_x000B_«æ$@_x0001__x0004__x000D_4"W_x001E_ò@¶/Ë"Øs@1Ëö¾@¡@Ø$ûÀª@ ³ás_x0014_x@ÌÁ,­5@ÙOï¿@õéü´²@qµµ=}@¨_x0018_R¤Á@Ä_x0011_¶±#z¡@_x001F__x001F_^@¬¾çRsá@Öh .û@.êl½ï@_x0003_;_]v@µ³$°Ã´@}\,'ý@$ã²ú_x0013_@ÂX'MUb@àÆ«r(Û@¤2ÅÄE(@Ü×Xa!@(jf:_x000E_@zÔ»_x000E_£@XZó}õ@¢èquÛ_@è"JóV@_x0002_m_x001B_yZ@v*ù/Ò9@Ø9Ñqi@ýÞ_x0003__x0006_æ_x0004_@ÎCd62@Àáø_x0003_1@zÜßº&gt;¡@Ü_x001B_¼_x001F_¸@9x*_x001F_ ¡@oe!h@Eë×º§@ðzÈ_x0002_ÅÂ@_x000C_ñ¥_x000D_@Rq_x0005_æµe@´ä_x0006_%Èè@®_x000B_õ_x0001__x0010__x0001_@ÝýÝÈº@`M»Ån²@Ús:=G@vî_x0013_@^ø{_x001B_b_x000D_@°N"e!@n·Àa@ø°ô¼3@ÔxS«å@Fá'ø÷@NíðZ_x0015_£@ì&lt;Fón[@Þ_x0006_dé@8¦cÐêE@_x0011_çäðÇ@_x000F_ó»È¼@üßbü_x0005_¡@bºòfU_x0005_@ã¿N*i§@_x0001__x0003_¾K5@_x001B_©O_x0002__x000B_@¼âå_/î@Mû7éçÊ@8_x0018_)Z-@dàao	'@PïS_x0019_½@ÕÑñøw @ÎNÐÒ°@2èê_x0016_f@VF_x001C_Ù+@4ä_x001B_Úò_x000B_@zUZ-÷¶@zdûN³^@6t	ût@:;z_x0015_ø@¶_x0007_­Du @èRG'Æ@ÃeÔäèÎ@_x0008_üt6@_x0005_PÒm@Ü_x0010_G£Ý@þó¤_x0008_ø@Þ¦'ëæ_x0017_@5ì9@RØ¼j_x001D_·@)Â_x0019_S_x0004_@_x001A_wÜûH_x0010_@¨Eôåo¢@ê_x000C_Ý¯,@xetÊÎ@üp;_x0002__x0003_§S@_¢ÖXµ_x0002_ @._x0018__x0017_@ì¥Ã_x0019_b@Ùóäå_x0005_ @KÄnTtY @Í¶àÉF½¡@ð¢P²âT@DbòÅ~	@­hùC@f-Ø[5@*Ä»N#ÿ@zÜ&gt;S¬@0äa§N@é_x0012_¯Àû@KÐ_x001B_à@1-Rã¢@¯3_x000C_(w @ëïÜ¡@*_x000E_B_x0003__x0010__x0001_@J-ê£G @Æ_x0016_¼@êA_d8&gt; @*©ºÞ@n¯e@nÔ°¹äË@®)êÙ§ð@*âÎX®"@_x0010_Ô_x000C_8@Ð´tzÐJ@ÔÅGÙU@_x000D_ø2lkA£@_x0001__x0002__x0004_È_x0011_10õ@6:Vúd@_x0008_'¼41ª@¬:&lt;{"@!?[?jO@40×æ'@« íé)@ÿsO´ú¡@æ_x001C_¯©ñ@_x000F_9ýþ? @,_x0017_ìLrÁ@+·kL_x001B_@Ç¨Ó_x0008_@f_x0006_où7@_x001A_º¬_x0012_&gt;z@¯:´Sb{¡@D_x0010_Y_x000D_Ô@ØèvÌ@öÎ¬{H@_x0008_lìÝá^@_x0001_Þ­ÚÀ@ôós)BF@zf·C_x0008_@|=%û_x0016_¡@_x0002__x001C__x0015_vT¦@ì&amp; D9@O&amp;×@5|b_x001A_¢@~_x0001__x0001_k@ðªgg@¦q_x0002_[ä @,c_x0001__x0004_w_x000E_@2©Ú£r;@+ÕßJ$@_x0013_x1ò_x0003__x0003_@ð+Æ_x0013__x0012_]@ô_x000F_i_x0003_Ö¥@ÓØ¾_x0001_ps@lúvR@ _x0006_þ)ÈR@DÑÙ±_x001F_@_x0001__x0006_¯d_x0015_c@ô _x001D_}z@h_x000E_Gç_x0011_¶@}©}_x0014_¥@_x0014__x001A_¯Ma×@_x0002__x0008_+¯Í@¢õ7µ¼¡@æµ¬Ã~@3*ÿ@ô9ÈfæB@.òÉô @8Üh¾Öó@S_x0005_#ù å@ê@½¼?S@ä_x001E_Ä­­@M&amp;/?_x0001_@JLÆÐS}@_x0010_l0¢_x000C_x@@²_x0018_5t³@¸³kâ$æ@&lt;~·¥ ¢@ìÄ{_x000E_¦L@_x0001__x0005_*Û X,@kº_x0017_Êò¬ @ï¢ÙI±¡@_x0018_',8@_x0013_-¯b_x0017_/ @PòO÷_x0007_M@àSKåøJ@8uqXÆ@*B_x000E__x0003_í@ÚvxÙ¢@zxtvü @_x0004_´õÔ¡@õ£_x001B__x0015_«@rÝ _x0006_ó@à²_x0014_Ò_x0017_@X£ú¼_x000C_@Vfg^T@wÖË¬_x000C__x000D_ @FGÁ«¥@-ð|Ê²Ä@8ñ¿=äÉ@ÆÖåí@Ò'Ýî»@BbðÕêÍ@û¯T_x0004_4T @,,¸ª_x000E_Æ@_x0006__x000C__x000D__x0004_@_x0014_%Ü`=@vÌ_x0013_ÃEî@°QQyR@_x0005_wX¦@@îN_x0002_4_x0001__x0002_c @ëý¹Ng_x0002_£@ÄR_x0007_¬_x000C_@âÿ_x0018_ÓXx@æ_x001A__x0001__x001C_Úú@¼¶¼°@(PçÖ8Ê @_x0016_._x000D_ßkô@:Y_x001D_¸ÑÍ@0»g_x0001_@_x0014__x000E_'z¤O@¬)\A¯@ÎmÆ¥Ñ@,_x0011__x001B_uÚ@2^ó	®Ñ@_x0001_§ªÞ~@ÁÕÁ»g¨@páLW_x0016_:@HUº¼@FËë¹ë@Æ5Ô¹@T]¡è?=@_x0004__x0006__x0008_(u_x0010_@_x001A_+¦_x0003_²@Æäêf' @SÁßp	Î @J¹_x0013_m@ÐàÁ_x0007__x0007_ø@J_x001F_ÑqC!@Ý#ôRH @_x000D_R_x0004_,@öÜ?~@_x0006_	 ºi°«Ú@¦Ð±åB@|_x000D__x0002_Gí'@_x000E_T½D®Õ@&lt;!_x000D_]ge@¢d@ÔP@vEeùl	¡@/Éç[_x0014__x0002_@´_x0003_i5@5´a5Z` @_x0002_^_x0001_ñôs@ØÖó_x0007_@Ü/MJ&lt;{@&gt;¶I{úT@@¥:Eoî@:ë_x0007_Rlù¡@"Òâ¯@A«zÑ¡@E¬§v@RL_x0004_@&gt;Q~/î@Ù²µYA§@éF_x0005_|Ý_x000E_@ÿá¬@'_x0017_@JoÂ_x0008_]ß@Ð?´ð´«@0ª4ì_x000E__x0008_@_x0014_ÊÀ÷&lt;_x001D_@öC_x0008__x0005_&amp;@D¸'ä@^'_x0012_&amp;J@_x0002_wa_x0001__x0003_	,@î(Ò_x000E_¥]@`«'kt]@:I])üE@÷%ÿ/N× @_x001E__x001C_-W@H	1W4¢@Iùßqzë@\;ìMÂ@gÊW_x000F_=@ DtËÌ@nV»_x0013_,&amp;@&amp;_x001B___x0005_@j=HîL¢@¢Ï_x0002_àEô@±_x000E_L_x0008_@DÎ6Vã¸@Hý¡0Ý@"£Ö²ã@8«á_x0014_4@Ú_x001F_p:&amp;¢@Ò&lt;ó%ú@ÝÐñ_x0011__x001C_@e|ý¾ut@Þ_x0008_·wR@ÿ¿Îô@¥EnÕ5@0_x001C_ÔÐ}@4¦Q_x0008_@¢ ûIiÍ@X¾b_x001C_­{@_x0018__x0008_;@_x0004__x0007_Bw*oÄ×@_x0012_Ó'_x0014_¡_x0003_@ZN¤_x0006_l@_x001A_Ia¦F|@i"m£m_x0004_@N	f¹@üæÛÆöî¡@^(í¼Ç·@å(_x0016_è¡@JGÝ:ß@ÙÁÌ@¼_x001E_Fsãµ@_x0002_Q×Üÿi@ç?ÅôÍ&gt;@NgÏL_x000D_@fs?¹@áÀí_x0007_Øg@ ³õeê6@&gt;E:_x001B_@_x0006_EI_x0018___x001B_¢@|_x0015_Û@ú_x001B__x0013_×D_x0010_@î_x0003_%ºF@xlnz_x0005_3@çÝ@Sc¡@¶è_x0014_v_x0001_@ÁõáÜÑº @Zñ[v: @Â_x0006__x0005_Ô@¶_x0002_KFâ@Vò@\U@v_a_x0003_	,±@øàé¾Æ@¸7±j	@1v_x0015_9« @'C_x0006_O~@¢©S_x0019__x0012_@´ÿ6Ì_x0004_;@äÆ&lt;ÃI@_x0012_èÚâ_x0012_¡@_x000F_,ílÀ@2_x001B_º¾M@yàe·9Þ@òr%÷¤=@âöÏAß@¯¦ËÄ¼|@¾ÊãòB¸¡@¢´_x001A_¶@_x0002__x001F_Í"ò@æô_x0013_¾_x0018_ @ÂÀ_x000E_Å8@@¼Fã n£@daTpct@LXgR_x0001_@¾zF`n@ð¸&amp;#~_x0002_@ìV_x0008_íF@ÌXw_x0004_zw@4f;£º@¾{kÌY@_x0005__x0007_Ó¼_x0016_@ThÁ0/@v¸(:_x0012_×@_x0003__x0007_æ[I0[¡@_x0016_èÞå_x0006_¾@_x0003_#¼§RC@Ö_x0015_&amp;¸@æd+\&lt;w@r_x001D_ZZ_x0005_s@¢Ý	1D@dI_x0006_\Aã@útW»Å@p_x0001_cå@ÖF"_x0015_û_x000E_@_x0016_·vê_x000C_@&amp;ç{:@¦a9¼´@^ ³u5¸@Ø§ÞSnå@ç~°_x001E_ø@4_x0010_Í½Ë~@k_x001C_?é_x000C_@nTÿT5O@öòlÓ§Î@´:_x001F_·^@dõ%°_x0001_¢@åãº2¡@ØLûÿ&gt;Å@F&amp;p"Tr@knòß_x0002_-@J¤.¦%&amp;@_x0002_ä_x000B_XÎ@_x0003_À_x0004_Ä¬@Fõ?¸¸_@êÁ³û_x0002__x0005_Õx@¦ö_x001C__@X_x001E__x000F_;¸ë@_x0004_VË¨Ò¹@J_x001F_ ¼¥_x001D_@_x000D__x001D_ø6u¡@ÿê_x001E_ÔÉ@_x000F_àVû¡@_x001E_påþ_x0010_@£ßÆ\_x0017_Ó@=qÕ;ú@_x0016_i¥ø¶@ÜØ_x0001__x0008_¢@_x001C_[ª_x0008_%à@¬«ZLNA@j9¿pI@§ÅöE&gt;&lt;@iëV_x001D_@_x001E_×QûÎü@¤ò8ª_x001F_@_x0018_LlÚO@dlYGËn@f_x001D_.æa@Om©y_x001A_@lÈp©ê;@_x0011_ª0RÇ¼@\F¢µñ @òh]_x000E__x0012_@_x0003_¢¬Mí@úåÜÝ	@"±ÍP@:màLâ_x001D_@_x0007__x0008_ª|½¦«t@_x001C_þå÷@ÉPÄçæ@$)p½RE@_x0006_ôÖ¾|í@º¤d¤ìë@ÚÔ&amp;÷Ñ{@"@G_x0017_Qo@8_x0005_LÔ_x001F_Ý@^ZûÕ ³@~ö_x0001_â¯-@Ø¹"T_x0006_¯@B_x0010_ðÔ_x0002_@ª_x0003__x0008_)mâ@À­ ¡_x000E_h@ì;_x000D_j@ß}cÔÛ @.ë5Z&gt;@ÈÏÛâ¬Æ@_x0006__x0019_Ëú_x0014_]@._x0004_Izf@ªE1¾a@Åe9j²@[ÔxÍÐÁ@_x0006_Û_x0005_,S_x0007_@|¹3Qê@x_x0013_Ýîòl@_x0006_@WnX@_x0012_ÞÛÁÁ@"¹	_x0007_Z@¾_x000D__x0007_ï_x0014_w@ÚQX=_x0001__x0002_i@·ccNÀ@úØz_x000F__x0011__x001B_@«_x001F_ôI)m@´_x0016_3_x001A_ú@4à	È@t-_x0015_ÚUÚ@ìÁ°+@¶3ÐOj_x001E_@ _x0014_Ah@_x0006_ý-*Ç)@?=-WQû@Z_x0002_Dí@Î_x0017_¸­Çn@2ÇÓ­à_x001E_@¾uzXp±@Ää¶þ@ô_x0013_ë~@X[6Y[V@¢_x000D_Ó!jX@ä_x0004_x+@_x0008_1|	³@·+4=/@ JÈ}­@&amp;7_x000B_íâÏ@\ Ol2@y÷×Ñ³@ýb?\Á¡@jdðk!`@)+÷§ó@÷ìØT¢@_x001A_ú¡À'@_x0001__x0002_`à}Ð_x001D_ì@fÐð¥`@._x0007_­~Á@,hd_x0012_@¢á8Bwº@Z@­@_x0003__x000C_@-]ëõ@~¾!22_x0012_@0þ_x0014__x000C_ @ù÷_x000E_D@Úrßõ@.êxLå@VtVÎÈ_x0019_@wý_x0016_Ù@Éß._x000E_8ê@Ä94Û:@büE&amp;Þ@¾Ûã_x0017_#N@_x0002_rè_x0006_åó@òä`IM@êÿ_x0002__x001E_G_x001D_@¶Yçè@¦õì.±Ò@Øâ;ÃÀ@ïêßÃß@nlÝ@|_x000D__x0001_öO9@¢íØ_x0011_s®@3f¸i®@l%õçp@H _x0007_]@­Ðõv_x0001__x0003_}W@yæ_é @;e_x0002_«@Ú4Ù_x0008_uÙ@1Zy=]@^ç_x0005_4+Ö¡@Z}§o:@_x0017_&lt;_x0005_ìÞ$ @+U_x0018__x0001_.@_x0008_t¬Róy@_x0002_§wÙÁj@_x0016__x0015_éó}@¢FÍK@Ü/òûw_x0012_@_x0006__x0008_Ä¹	@_x0002_¡ÌlÛý@ô]'¤"@*ï5_x000B_øì@_x0004_5Ú½¯@^Ê_x0002_®ç@_x0008_pÓ5_x0017__x0003_@tgLÈ@Â_x0015_=_x0019_@_x0012_¸_x000B_Æª@FmS@ß_x0019_õ£X@L_x0012_)ø*@l_x0018_tà@ÌBïlô@@népßÛ@P_x0003_S9:_x0001_@/5ÄGðb¡@_x0001__x0003_ÞOc_x0012_ü@¨·Ç_x001D__ª@D5w@ðø&amp;1_x0013_+ @ 8dÞ_x0013_@*Õ_x0017_øW_x000C_@ÔöÁÜ©à@ö)t@Üb+`Ò@.JËC @:¯³7©@N.B6hJ@6ãø _x0018_º@Û_x0002__x000E__x0005_@½]zïW®@IØ{öW@¼üÈû@ðP{³E@(_x000E_s++a@_x001C_u¨ø9@_x0014_$ZÈ±S@ÚÜau&lt;_x0017_@_x001E_7é&gt;`@æ|_]íÝ@(,B  Í@&gt;Q_x001D_B_þ@_x001F_*'Á@_x0003_1y¹;m@6¹©¯_x0010_à@L¿ë°_x0018_¯@wÌh@ úÝ`_x0001__x000B_Ê@¢#¯ý8@²ã_x0010_&gt;_x0003_`@ÄG_x0006_x}@n_x0003_f¤7+@h	Î_x0016__x001A_@°&gt;2_x000E_Õ@}íª¿Õ#@z×\¹®£@DÔ_x0016_5`Ï@H_x0014_ðòRÕ@2Wg§N³@ìQÎë¶@G_x0005_G%·@¬HzA_x0008_î@nn$A@t\]&amp;¢@_x000E_ðÃè@*Ë¯_x001F_þ_x001D_@ø³_x0013_«f@i¢&lt;`@Q@~q¸ºÙÌ@$¾&gt;ý0`¡@_x0004_a(_x001A_k_x0007_@_x0016_½_x0013_Ö!X@êò_x000B_ôd@¦_x0005_ÃT9@_x0012_ãSª}4@·W!p@Æ"X\_x001B_É@èá;ù@_x0002_Ê_x0002_r@_x0003__x0004_ú²Èó¾@¬¿¹zÔ@@_x0006_{¢_x0006__x0003_¥@_x0011__x0002__x0017_l@z²ý¦@bl_x001B_^ª@_x0003_^_x001E_¾ º@§ÙGX¢@ÀÛ_x0010__x0013_@4£_x001C_G8å@_x0001_iîÒCW@b_x001E_ÝWÓ@t_x0016_1eË@´äæV_x0004_m@b®d_x001D_l@V¿yÚY@_x0012_B½iÒ@ê_x001D__x0017_¬,´@Ga,_x0002_À@N_x0018_3_x000B_R @ÎS¡IC@òlØ¤_x000C_@.òvØñ#@ØÜ¹ÌVT@ú§¤&lt;_x0008__x0013_@ LcÊO@,½8Ié@T)_x001D_dõù@5½_x0001__x000B_¨@ÜBr_x0018_¶ó@f8ã×þ@Ø[BØ_x0001__x0005_Ì\@+púÄn@XØ_x001A__x000E_Æ@¶Üj±_x001C_Ü@0õ_x0010_t_x0016_@lRs;@_x0005_qR_x0011__x0003_@_x0008_QRýTà@jùáR³b@_x0004_Ñ§ÂKj@â_x0006__x0008_1xF@N&gt;äO&amp;l@_x0012_Ü~Ð®@_x0011_CµOª@¸{¨¦]@b_x000D__x001A_E\ì@Íf_x0003_â@$÷ÍÀ@¦ùL³£@Â©ê_x001F_.z@_x0002_Ý.°4@®K(å~@«ã@m_x001D__x0005_@Fr67×_x0001_@ü|P_x001D_¦@_x0014__x0010_(Q@jÉ_x001E_Y¿_x000F_@_x0012_¥º	_x000B_@Â²Q°ä@d](Ã*Ñ@_x0014_Q_x000E_:¾¤@:ýÀX@_x0001__x0005_ýÎ.)(, @0ð6ªvG@vvCA_x001F_@r^2qÃg@0_x0001_HÄo3@¦d3ï@(´_x0007__x001C_Ôþ@~A-®³@_x001D_¢'ÿ6õ@rçÃiÞ±@_x0001_ÞÖ¼Ð_@@øÄIE@HòäËø_x0001_@ë zi@Z_x0001__x0003_¨¦5@hTg¯_x0005_@2QZ_x0011_n@0¥ÆÜ_x0003_@4Ø®ë_x0003_1@»X¨_x0001_$ @W%J²m@sHtq_x0003_@æ&amp;ô¿©@Ü)¤Dj@°_x0010_#{_x0002_Æ@Ø.ÍçP@º]m×Y@±kÖ_x000F_[@Ô-#¦ý@ÎÈ_x0015_ôüZ@_x0008_ÇÐu_x0004_Â@zéZ_x0004__x0003__x0004_mâ@Lô_x0001_@Ì_x000B_Â­Ö¬@(å×½@ä8¨D¿@ü&amp;T	½º@:Åý*g@5îe]ü @îGkã6È@êÕÇKLÚ@_x001A_ä» A?@ T_x0016_Æ» @îÈ+"Y_x0007_@_x0018_ÊÇ¤@"@4!&lt;ã_x0002_R@â_x001A__x0007__x001F_@^V#ZU_x001A_@0{jý@øÙOúî_x0001_@Øh_p¢@òªÿÔË_x000E_@_29ö%@À«xÄ_x001F_ @*ßáýdÔ¢@îø,gÒ@xùtaYÒ@àÇ,Yq@RsuöÞ/@ªól%_x0018_ö@|pÀÙÏ@_x000C_·@3_x0016__x0014_@ùzdQ¨Î @_x0002__x000C__x0006__x0007_«_@DÉmÈ-@_x001A_²DX³\@N;µ_x0017_#@)Û£_x000B_¶@ë@*qì@Ü\d¿@ÚÞ_x000E__x0001__x0002_r@Ê_x0004_t^;_x0008_@ØÏ?F±@¼h¦D_x0015_¿@We\_x0007_r'£@&amp;¼óHC'@_x0008_ÎÅ J@69äßÀ@Dp)â±@'_x0019_!lÖÒ @õÃ/:»@ÑÞä8_x0010_@¶ÑÙ!_x0016_Ø@_x001C_Ij{&lt;@Á_x0003_Í²v_x000C_@TdÌuõ²¡@¢·A°_x0011_@3-:f|@ÆÝæI@\Á«è©@ü _x0011__x0005__x0003_@«_x001B__x0005__x0002_	Ô@_x001C_ä6È¦@Z_x0008_ÎÎ_x0008__x0008_@Úô9«_x0001__x0002_Ó_x000E_@t1U_x000E_­P@ü±ã&gt;ð@bì_x001C_?©@HÁðJ@z¨¬1ÀN@ô&lt;~K7|¢@º!$@&gt;ü@®vÓ9þ@åÞ³!w^¡@b1Nû@Ú_x0018_~äa@ôRG·òQ@%dõ"É@_x0001_Îßð|@µÒ_x000F_ÎÃ¨@RÎ*f_x0008_@æ&gt;'CrJ@¡QìÝÊ@R¾q _x000B_e@z2Ï:ãß@-£¥À2¢@ó^ª¬@Ü_x001B__x001F_ì0@QSÁVoü@ù:tÌ@ãÐ¤TÖô@STÕ@¬/Jpz_x0011_@~îÐ!£@á»/%O+¡@U] *ÐÇ@_x0001__x0002_0$d_x0016_ê[@_x0012_C?:|@ûNGÀ¥ @¶_¡õ7_x001F_@p_x0017_§£p_x0015_@2z&amp;°_x0010__x0012_@¶cz#	(@±ÒË_x0016_®Ù@¼É%^®Å@rÌó_x0007_Å@?¯UxòQ@åÆ_x0018_Ë_x001A_O¡@Àeªüâ  @¨gÐøM«@2q)_x0003_Ñ¿@_x0012_pû²B@?¯ÖF8@Ñ_x0015_hÞ@þxËqC_x0002_@åÞñX;å@_x000C_Å´ªïÝ@&amp;_x0014_Äÿ&lt;_x0001_¢@º4»_x0019__x0016__x001A_@À²~|_x001D_û@âfCz_x000E_¾@8ù­_x001B_!I@æ`sÈ=@¶SÅ¸"½@"Ø`Kë@èUW4Pø@wÌÅ~º¢@òE_x001C__x0001__x0003_æ}@ºqa_x0017_ê@_x000C_Æ_x0002__x0008_ÓQ@*[²_x0014_zÄ@ #¹¢n@_x0016_é_x001A_Â·T@ælÞtV_x000B_@Ã_x0003_'0 @8i_x000C_ð@_x0013_=ur_x0003__x000E_ @_x0008_û·:ÍË@FØÌÒm@Íh#;Ýp¡@O_x0013_ªú¢K@_x0004_\@lxFûí@Æ_x001D_&lt;\Cë@Hgr_x000B_úÆ@´öBøÂ·@ÈoàhÏs@ÓC/wÏ@(h'¹n¬@È_x001E_ÞùÂÖ @Æ¸l¹§Ç@_x0012_~&amp;§@S_x0019_&gt;ûp_x001F_@Ð_x001E_uÅ}â@8_x0001_ÄLàq@ZI^HC@xR,I«@±(sFè¡@RÊ6Aä@_x0001__x0004_à_x0008__x0019__x0008_u@Ú÷§4Q_x0019_@vÄþ!_x001C_.@¨örH )@Ú\ÄôY=@MgT2×½@é"yÐ @Ø\Åx}¦@hÿÇ;w@²Za[_x0002_x@DÇ)_x0013_s`@D_x0003_«9¢@ÄúÓ_x001E_þz@þ_x000B__x0008_ûdæ@{ó¢¡]@l_x0010_ª _x000E_ä@vv_x000B_þÞý@/jcÑÝ@µíòì@LÀqGv@dóñ¥ÍÔ@a4Ä5@D|îË^@§¸«VÈ@_x001E_Y_x0016_L_x0018_Þ¢@îÌ°|:h@ü2Ù w@AÌ°íu@M©Ë@ÖYI@J¸Õ5Q@bÔ"0_x0001__x0002_Ýª@ _x0006_ÛÂ_x001B_@Ë@(§T@Ì_x001D_wòë@_x0004_o·ûQ#@õ#àúÈ@ð-[l@(Ó_x0010_I@o&gt;_x0013_p¶Ü@Þ,n	{Ê@è³úª_x001B_£@0ÐoÿZ@¯¡±L¤@_x001D_ÓÎ&lt;@â5h_x000F_;8@îºr/'@þ__x0004_L@±%_x0003_3@W$øÚ@(NPì^_x001D_@@h½x l@êÿ_x0002__x0003__x000C_@_x001C_|"Â@8_x0013_»@ÌêËÄ @=ÏP @X¦Ì@t¯9¥_x000E_@nÙÂ@Êa}rI@4¨hFb@º_x0010_p_x0002_Ê¹@_x0004__x0005_¨_x0015_?ÊÜÌ@Ø°óì_x0005_@_x0003_-iÜ@~j}³ÓI@ÑøéF§ @_x0004_o=¾_x0010_2@dÖKÿÍQ@FáEîs@ôÎ-Xòë@¬÷_x0015_Êup@¶ú¬a£?@_x0004_¯È(@®¿üÛä@_x0015__x001C_Ð_x001A_@²Aü;4@E_x0019_èÄ@øÃÿ~¯¹ @îl_x0019_Ìx@_x0002_µ%_x0001_[Î@¸ùá_x001A_õ@_x000C_c_x001B_ò¾¡@&amp;nòõCG@$½ÜíC'@=_x0014_÷Øì@¹ï!`@ÆLÔv_x0013_T@È_x0017__x0011_Ú@@[h«@_x0007_ÓÅÕÖ@_x0014_¥ùJÎX @_x0008_%áý¦@(Yh_x0017__x0005__x0006_[r@ºü(_x001F_¡@,_x001E_j@ø_x001B_¿_x001E_@3O_x0002_ßà@®Âßi_x000F_@h3=ä µ@´__x0011_`³®@äTK»_x001A_X@¸QÝÃø@_x0002_C_x0006_µü@&gt;¬]_x000D__x0006_ @hó²w@5º-Á_x0001_@bÀd¹B@"" _x0003_}6@h=ßÒ@6õÎ_Çx@À}^ú@|.ßi0@°íp,~¢@Sw%²½@Ê¼@¿_x000D_¤ @_x0016_;nèkz@õY^¶@J_x0004_Øí«@hß5,&amp;@N2_x0005_Cù@\ÐõÌ!@_x0008_Qô@6ëB4óL@R½\=_x0003_@_x0001__x0003_ê°LPUÜ@`îvj«@$àg@W¥ó'ÆÖ@æîvõù0@_x0006_½UÆcÇ@_ãö¿óæ@òñÕ50@¶EP6_x0002_¢@j:Äèç@´öO{_x001A_³@§F©\¡Õ@?_x000D_Àªª @¬%ª­_x0012_¢@ª²çÖ·@U½["ð@¬#9ÑÖ@n_x0016_&lt;_x0017_¶@ù¸Uæ4&amp;@æ§¥òË@2ûØXÎ@þ¬LáO¹@`yS@Ñ©_x001F_.,Ý@Ö_x0013__x0003_¯_x0011_ö@Rh_x0005_5_x001E_@hÍ'î_x0007_@¸i_x0016_$&amp;@Ð_x000E__x0016_Tù[@æ_x0016__x0007_Ôs@_x0006_kÖå{@4E#1_x0003__x0004_|?@PºýX0@@_x0004_Çù÷®@_x0008_çEln@^Ü_x0013_÷ÂÐ@,	Iì_x0001_@_x0012_o°T_x001A_ @ZGãýj@DÕzU×@_x0004__x001C_(³à@Ôª_x0012_a;@dj_x000F_D@ª\õ)£@Æ_x001D_Û@Ì&amp;á H¹@psDFg´@_x0016_YBÁo@lû7tÛ`@yÈÜSt@ _x001C_ù¼_x0018_@B:'86@$»S_x0006_´Â@Îw­_x000F__x0005_k@È¾ò"_x0014_@äS_x0019__x001A_üº @À¯¿Å_x0016_@È_x0002_:y³o@_x0012_ÑGI§â@_x0008_ÛÍ?_x0001_G@÷_x000E_%KBî¡@^½L_x001E_@ ¥§o@_x0001__x0002_P_x000C_w_x001D_Öò@ èÕ!@Öìïoí@¦_x0011_æMq¢@w_x0010_øÇI@&amp;_x0017_8©@¯ÅS_x001E_C3@j_x0002_éÇ3y@_x001A_»òK£9@d ýóçP@Ê_x000D_Jx¯¿@¬_x0012_;` u@LW_x000E_[©Ó@N&amp;n_x001D_&gt;r@_x0008_F¨¦t @Ð-_x000E_±É@´ìz(@_x0006_E%²_x001E_¾¢@"&amp;JÝúÙ@X]Ä´@d_x001D_x]6ý@¤*±p@Ä¢·Ox@6_x001F_³Æ¢e¡@_x0018_/?Eb&lt;@ /#¼vA@Ã·Ö_x001F_b@" ðÆð@öF_x000C_9¯j@,iHÜ_x000F_ç@¢§Pz¶4@_x0012_P%_x0001__x0002_G?@â£B_x0011_%@îñôþ&amp;Y@ì_x0017_Õ_x000D_[û@ÆÑhÐ$@_x001D_uü÷¤@_x0004_eÁX!&amp;@¿#K­5,@ëK¦Bt @_x0003_¬Å_x000B__x0018_Ì @ñ,_x001F_@¿wÛ6ÛÙ @µ²H¥=@¨¶±Û_x0013_@ÌßÇÞ@y±©+¢@éHÅ£jM@üvùL»_x0006_@ÏÉr£@ª=ãÊ©Q@Qøx_x0006_@þÏ[|âé@Ï¹8Va@»_x0018__x001C_{@_x0002_Zç°±@^1g'ÊÁ@ËÔ_x0019_y_x0010_@H*PÏ_x0011_@­_x0003_õ-l @ÆòÃ&lt;® @Ù&gt;_x0011_	S@òn¼ÿ6È@_x0004__x0011_rÁi_x0005__x000C_@@Ö_x0005_!¬Ã@K¼åÜDÇ@PÐü_x0002_æk@¬ß®_x0011_*@_x001E_Z _x0008_ÀÑ @(Ãª~õ@äIâØ×@Ì¿5¢g@_x0001_$6[Ã¡@_x0004_O,JÄ_x0004_@È_x0011_I_x000F_²»@ÜR_x000B_t@@KÉ_Ö½@¤k°GÄ@¦ïO§Â¬@*[Ðáv_x0018_@R#ÍÈë@|_x0015__x0018_Ú_x0008_	@À®ò[EØ@àÜs_x001E_@41\$¶È@ôÁÂH¬¦@àÎâ_x001B_ï@C#¥Ç¶@_x0010__x0003__x000E_Ë@ëÌMÃ_x0017_J@DòcþÇ¢@_x0006_P_x000D_	s@&amp;1ú8rì@ÔY_x0010__x0001_cö@¥ê_x0007_!_x0002__x0003_;S@­Î}&lt;^¡@ðÊ õò@(zéOdg@äý©®_x0018_@_x001A_Ê¼©@ðY_x001F_³;@@9{ôÎ@®_x000C_%Õ_x001E_@7üR_x0001_®_x0014_@_x0012__x0007_Ex6_x000D_@_x0011_^Ä6_x000E_@_x0013_7áu@P»N¶zî@Å¯ûÀ-_x0016_@r}]ª|è@Û6³tã@ _x000F__x001B__x0019_Á@¦ÆUs¸G@hô|l0«@Ä/ÿ%È@H_x000B_1ÓÂ_x0008_@Jýa:^!@hÖ B@ê'k_x000F_Q¿@¼ËÆ¤7ó@òûeÒ­â@A½_x0018__x0005__x0007_ß @Tþågä@h%_x0019_×_x001E__@tBoóþ@È! !í@_x0001__x0003_ö`pÛC¡@x2-&lt;­7 @¤}ì¤d&gt;@¤ß&lt;±|`@R¢@²_x000D_ê_x0003_÷d@ÅØv÷óÅ¡@èÑÖ´5N @@_x0007_K§ å@,¸Ë©tC@DàB,Fð@ò_x0019_¸Ë@Ë0Q(@Nx¹_Å@?»,Û)@_x0001_%¸Ù_x0011_;@¸ÁëS@x2&lt;Ô@f³åÜr @8ó_x0019_².@R	9èHø@Èm åBn@y[÷«æ_x000B_@_x0001_9¥:_x001F_ @?Rëí@_x0002_oE0è@,Î_x001C_Õt_x0008_@È·_x0010_Ð´_x0001_@ÒÅ»t_x0017_@è`K6p@Ú_x0003_ÿ._x0007_Õ@xéÓ²_x0002__x0005_?ª@LQr¢@Þo¯(_x0007_ë@¨§°ß]Õ@¶¢ß&amp;Â¡@H1¢WÞ»@_x0002_¡Ük 	@üÙ_x0003_NH/@Ê®_x0001_!ý_x0012_@¤jÇë¸f@"ìÈ_x0018_@lS'_x0015_@DØ4j_x0006_ò@_x0004__x001B_JòÏ@þ©öMU @vXuû{ª@.tß¡r@Î[Q@(j­B@Ð@_x001F_@4^_x0007_Wi@6cµä7ô@f¿S¥)@¾õÜ[AÄ@¦Bx,ÂJ@Òv_x0018_T#@ò_x001B__x001E_)ã@?2Nò@X_ûfc@ª!/¼_x0019_@ïî_x0001_3_x0007_(@Üî_x0006_$_x0002_@_x0001__x0006__x0004__x0002__x0001_ìT@¾zÏ_x001B_M@`OQwÞ@	»àH«Á@Ë'9h°¡@\3²µZ@bónâ	}@Á÷6Ä³W¡@ÆðÛ._x001C_&amp;@fµiù_à@ ÃØN{Ü@xÈY6L!@X²Õþ_x0013_@o_x000F_ºó@´_x000E_÷9_x0014_Ù@Ì±K18@W&amp;/X@_x0015_Õ_x001F_2@äÕ9_4@¥uñá@ÁLR&gt;Þ@¨_x0006_giï@úò¿""%@_x0005_æw_x0017_x@(§jFç@b_x0004_¢¼_x000C_t@pÕ£ðïw@E)¾ý@¼ð_x000D_¬_x001B_ @ªÇ.Tãú@	×?x@_x0016_®5_x0003__x0004__x0006_ïÈ@JÌFÛ@ÎaäDí@³nQý_x001C_@ÄÈAq4@~½Ì¯@¢¯DñÑè@²â»ú_x0017_Ï@üB­c_x0012__x0005_@{ôà¶òå@\f _x000F_ó@_¶¯ò®ª@´ò~¨]K@-íñÔr@_x001F_ÿ§V&lt;@Ò3_x001F__x000D_¢@Ìn8µÞ² @_x000B_ZÓÍ¢@°øDf_x0011_¸@DkeÀIT¡@Î#0S_x000B__x0004_@¾ßgj¯@_x001A_Á_x001D_Ê_x0001_é@®_x0003_¿_x001A_º@DVJI1 @D_0¥_x001E_ì@´`,ù5@6%ñ³_x0002_í@;6 &gt;DÃ@ÏG+6½@_x000B_þ_x001A_¡@/Ïú_x0016_@_x0004__x0005_Í¿Á2@û¶Ô!@ü*_x0014_Å¸|@b*ã_x0002_Os@Ì	¥2Sc@6¹°;&gt;@4_5@:_x0012_D&gt;×F@-©Þm_x000D_@pv¿Däm@Xo£V@Ìbaög@,_x001F_&lt;ê@ÈÑµ_@_x0004_±Ðµ&amp;ß@_x000E__x0006_e·@`_x0001_2N¢	@Z""Sµ3@z_x0003_ÂÚBi@ÚAÂVÏ@n1ÊÉP@zE&gt;_x0008__x0013_u@¯½,ë¯ê@*÷#o@ZG£_x001C_;½@~ì(_x0001_	z@tÔ$_x001A_G_x0002_ @¢÷Ê£_x001A_@RÉÀ¨Òk@æULàbj@ÅÈnà@Eh_x0001__x0002__x0001_é@Ú5Ó_x0013_¤W@(´¯î_x0017_@ Mø_x000B_¾@_x0004__x001B_È±Ò@KòHÝ.@üÐQ1@J&gt;_x000B__x0002__x0015_N@Ñé÷èSÏ@D6gæ;_x001F_@_x0015_X¨5¬ó@(7Üd_x000B_¸@*äTü@0_x000F_Sr1Å@ä&amp;ÐP6_x0007_@(_x0006_'·ù¢@ÍY[÷@*Cx(%_x000D_@£_x0011_}¸1Ã@gÜÓÉ @è¤XWÉ@¶òºqî¿@_x0013_reçí¡@¤_x001F_ó+@²,µp|@´_x0014__x001D_Ð4@ô_x0019_ª? @WÒÄlö_x0001_@ö©©-N@_x001A_ZßI_x0012_@._x001C_©r@Ü/ú3Ãì@_x0002__x0003_[Ô_x0002_e@®T :Ù@¼©_x0019__x000F_ @áf}}²û¡@ÀÁ)Q&lt;®@üV© @z_x0001_ ³ÅÙ@2_x0007__x000B__x0006_X@K_x000B_j¡_x0015_@	Q²;K_x000B_@ÖO:÷f.@_x0008_GÛ¼ÌU@à¨*dÑ@H§ç_x000B_î@¤øÓS_x000F_@ú`_x001A_äÄ`@T·¿¯p@«r¡mª_x0001_@Ußô$Þ @D_x0012_®_x0019_±Û@N½Ió@ùgfxM@º_x001E_ÍF@^¡X÷|@î4ÕÜ_x0018_@ö/_x000D_F@óüµ¶¦/@I«ôóo;@ls§Õ¹à¢@äJæúN@qè_x0018_gõ @"Õ½_x0001__x0002_"p@¯_x000E_Ñ^_x000C_@`Èô{ç=@0³C_x000B_y?@_x0014_W§Ù_x0007_r@$¥´Ñi¤@rhã"Y!@âd4_x0011_ð@+0_x0015_C=@ Þñ^_x0019_@òèÙó@_x000C__x000F_èã_x0015_@&lt;g-y÷Û@_x0008__x001D_É[D@_x0001_üi_x0015_±@Ê¿_x000F_rÐq@_x0002_´ÍF@´R¥_x0002_J@em_x0018_@ö_x0014_0Û2@¨_x0008_á¹2@U_x000E_&lt;Ðb @ªÍLì@~hB_x0004_J¡@_x001A_5b_x0006_a@_x0014_º&lt;½ÙV¢@®Bò+_x0001_@DVcþN@_x001A_ÑØ&amp;_x001F_w@²KµÒÏ_x000F_@N_x0005_±v_x000D_Ñ@tú	ô]_x001C_@_x0003__x0007__x0007_ûh_x0012_ç@_x0014_wÂD_x000F_@A`X_x001B_ã @_x001C_Bs_x0016_I_x0011_@è·_x0007_ãàð@\_x0017__ª³ý@ì*©ë¿@"×r$D@R_x001E_	_x000B_\\@_x001E_ _x0016__x0015_S$@J×_x001C_÷¢@wP_x0015_D @_x0006_8NªÎ@|¼_x001B_Ñp;@Ë²öY@zhhKâ@2à,ª¢@ú_x0015_Ý6;@YzgB_x001C_@_x0001_b?	 @Z!Ù_x001F_@A_x0001__x000D_9®]@_x0004_Lö_x0016__x0004_õ@èB~_x0002_C@&amp;²ç_x0005_þ&amp;@ ï_x0002_Ó@ÄKú@_x0012_\&lt;_x001A__x0019_}@P£	ÍþÂ@~_x0003__x001B_kI@N©»éjñ@l=C_x0001__x0003_B¨@þí4&amp;¦@ö®çT_x000C_^@3îâó_x001B_¢@àLÃÓL@¾óø¦úØ@¢öõp@z1ë&amp;\¡@¦Ãa4é×@ _x0001_Dv._x0012_@´_x000E_)_x0017_	²@ìýÏ{qo@«ÄiÂ@±Oºe@2,±%¥£@û_x0002_»®@`RñE@&lt;Ê_x0017_K?¡@¡4×$®@è_x0006__x0012__x0015__x0004_@_x0008_¼ø@¦&amp;_x0005_&lt;@Ç³úkå@öiMð{5@ÖB'k=@æ¼_x0007_8Yn@_x0010_ô}¸/ø@¨_x001B_þ,@¾¿¼Ñ&gt;_x000D_@Ü_x0007_º_x0002_+L@_x000C_ªDÒZë@÷=Ó;«j@_x0004__x0008_z&lt;©\Ó@°[óË_x0008_û@x~(ÍTÖ@_x0016_ÆÕiÏ@_x0014_¿9¦S«@O-_x0011_-) @_x0006_3@úÎâYo@a_x000B_cð|j @_x0003_¹#_x001B_°@`Ë,}¯@$éö6Ô4@_x001B_W4¯@ ÓöÜ²@3_x0005_X­@À-#sÔ@ZB_x0002_¸@«6ÆW¤³¢@2ö~¹ëL@6â3_x0006_|@âæûðï@¿Áë¯{â¡@n_x000B_@Æñ@°pêRMR@É+oI@_x0018_/¿§bæ@ÁKVà_x0007_-¢@Nâ(S @¤a	_x0011_Z_x000D_@_x000E_';¨_x0008__x0001_@ìævÀLä@^Å§D_x0001__x0002_½ü¡@¤¤¾oÂ@_x0018__x0011_gÐ_x0017_~@R#wüc@_x001E_8ä¨Ùr@_x0018_ÿ	^_r@º¿_x000D_A«@è§_x0001_Gc@rd«é!@¦_x000C_?/Ò@ï9_x0013_&lt;@½ëø5_x0008_@d_x0001_LF@¶Ü¤^@6_x0006_ìø,% @_x0001_2"Q§D@Ho¡_x0019_3@8À«s´@wNÆÞÌ@vó6_x0005_7)@DâêY_x0002_,@r:õ&amp;À @ì_x001E_UbØ@äÜq(Ûë@"Ý½ XË@p¯Îõâh@½ôöT_x001D_Ü@_x0014_5\¿_x000D_³@ãCß_x001F_¬¢@ .9^­Å@ö_x0017_¨=.ª@7q\&amp;vÜ @_x0001__x0005_q1L¶%]@D-99I,@Ö5Þr_x0018_@0Xh«ºA@_x0002_WQ^A@ï_x000F_ÄË@_x0005__x000F_Çî@_x0006_ÂÎéËâ@ k_x0001_-Q§@Ì×9$³­@9½:­_x001C_ @@QÌ;x@öz¶»£@ÒDN=_x001D_×@¯_x000D_vÌ+@ïv0¢O@wJÊY_x0010_§¡@ ¨Æ*Å¡@¸}ëJ@À,EÄº@BÛ	_x0003_ë@ødµ¡h@_x0005_ã@qv@D_x0015_«de@~¨±®¶o@i2µ_x0006_@_x001C_%Þ	_x0012_@|Ó_x001B_í¸@t_x0015_	ýtP@ò0Ç/ï_x0004_@_x0014_æÌI©­@&lt;Ñ_x0013_Û_x0001__x0003__x0015_ý@_x0012_"G¹N@/µ_x000C_çe@¸'Y	_x0002_V¢@ñB¨©ßé@j_x000B_¹@¦tN¼@Z_x0008__x0004_Cî-@_x0012_BNa @OtP&amp;î@HË`ìT-@®Æsm_x0004_ï@xûdïÿ@çYó_x001C_²@s§ÐP¡@j#&lt;¹_x001F_@ ¼+Þo@Hà_x0007_K_x0001_Ô@*_x000E_î_x000B_5_x000D_¢@ú_x0006_æ%:4@çø9@(¬Z£h¼¢@LF_x0017_ÛcÂ @n_x0008_tWý@o_x001E_Aíz@#Nòå@_x001E_ì¸¼i@Â)&amp;½â@µ°_x001D_P÷@.æ9_x0006_ÔÇ@äÞ_x0003__x001E_@PJ·Z_x001D_¦@_x0001__x0002_º¡_x0012_»á@æ_x001C_¡ûê@y&lt;¡27@Vnç_x000D_g^@ªj§ø°Ó@"çxÐF\@Xô¦Ü¹D@èA_x000F_bP@TlDí°Ï@/Ê}_x0011_@þ|ïÖS@"f[mËo@ö!8Éz2 @`·:¢@8·ùr¢@¨Ý¼Ù¡@¦ºÔö4@ÀD_x0015_NbÓ@S¢¦±_x0012_@Ò_x001E_òÓú@_x0018_ÚÓÝN¹@,'µþê{@i¯*ü_x001A_@8Ù*óÂ@ë¤ôq@Øt_x001C_Y3ñ@¡¬:@ìâ¦1vÄ@.R-É9_x0012_@êÖz_x0001_¥ù@i_x0001_?ßÍ@þ«Ò_x0001__x0003_o«@_x0016_mw±éð@Ímçs¨@Ý6]tq@È³_x0017__x0010_Â @`O´aM®@O)d_x0001_É@z76Êî@#ìù{_x0015_ @_x0001_æzæ@&amp;¬_x0010_Äc|@_x000F_·L1&amp;×@_x001F__x0003__x001E_+v~@_x0006__x0003_ìÑ_x0019_±@¶ïÑ`1Ý@ÆÅ:¶º@_x000C_ÈVIÀ_x000D_@æ\Sid±@Æ_x0002__x000D_9! @P21.Û@4©Ö^£ @ÔÑAó&lt;d@FæA[_x0019_@&gt;LR±d@oIÿ.G`@_x0018_7«^J@_x0006_²j°Ì@zt`@ú%lÈ_x0019_¯¢@ò/òæÆõ@¤ôøÙC@J×_x000D_ @_x0001__x0004_£öÐ_x0019__x0019_@_x0004_Y_x001F_t _x001A_@jÅüL@¨ßBöV@\ÿ;j @Üù²[C@´¨½¼¤@îsé¡aô@xÂ==À@_x0018_£r)Ü_x001F_@H6ã	_x001E_Ù@p¡%±Õe@µ_x0001_Ôò_¬¢@ê_x000E_Á%Ã@²W_x0008_sc@Î_x0002_¡_x000B_îÿ@_x0016_iZ/@R5_x0019_®m@ÞýVáè@æêïmS@Èö_x0015_©¾°@_x000C_ð¶=´@*­cP´@÷õ$w @~I}Æ@N{_x001B_«Ü@¨óuDÁ@ÌßÓÃ¿×@½_x0003_ µ^@°öh_x0014_:Ô@3_x000F__x000F_ÎÊ @G)-_x0003__x0004_._x0010_@ÃÄ!@³@±b¦_x0010_@Zz¶_x0004_²&lt;@*_x0003_×3T_x0011_¢@¤1B5µ»@VÕI_x0011_¢_x0018_@_x000E_&amp;sZ_x0008_@Dx_x0001_G40@êÚ/M­¤¡@;Þ_x0008_rQ@B	_x0008_L@bP8_x0005_@"GQE_x001B_@ï_FMY@¾C2_x0015_]@;û¶v_x0010_@.¬|hh#@&gt;Ædý÷@R¬Ä_x0017_ý@õë»óÑØ¡@z PÊ4@&amp;axÞø_x001D_@R_x0017__x0002_3lU@ìÏÉ,@h_x0014__x0003_Æ´Þ@øy=]ÂK@DÈt,T¨@XætÇlÓ@2Á_x000C_*$Þ°?ÝqOê8É°?ö_x0003__x0005_3)¾?_x0001__x0005_ÂÀ5_x000B_ÁË°?¤8ó_x0010_.À?´E*ýèUµ?¥X¤&lt;¶?{_x0004_­&gt; ·?J~¨8ú´´?É^+«ü!°?Íªº·OM¶?l7â_x0017_£/¸?:.«¦¨·?Fv£¾?3_x0007__x001A_Gÿ´?ª_x0002_!O/¶?h_x0013_ã_x0002_M²?RLnx®¶?J2áßÿ®?âB.V_x0016_³?'	òÅ²É´?_x0003_Åýlî¿?Wq.à·?ð­C¹Kçº?AOá _x0011_K°?(ë&amp;_x0002__x000C_m´?Jjæ³ÞcÄ?©zÌ³ËB»?_úv0»°?_x0004_k_x0017_R:²?½Fqs¯#°?dyãAª ²?ÍM¬¹¼/²?_x0012_ëtKþ°?àÄV_x000C__x0002__x0004_|%·?¿ _x001C_q(Â?e³_x0001_R7À?¬_x0016_¡^â±?__x0003_{_x001F_Æí°?_x0003__x0002__x0002__x0003__x0002__x0002__x0003__x0002__x0002__x0003__x0002__x0002__x0003__x0002__x0002__x0003__x0002__x0002__x0003__x0002__x0002__x0003__x0002__x0002__x0003__x0002__x0002__x0003__x0002__x0002__x0003__x0002__x0002__x0003__x0002__x0002__x0003__x0002__x0002__x0003__x0002__x0002__x0003__x0002__x0002__x0003__x0002__x0002__x0003__x0002__x0002__x0003__x0002__x0002__x0003__x0002__x0002__x0003__x0002__x0002__x0003__x0002__x0002__x0003__x0002__x0002__x0003__x0002__x0002__x0003__x0002__x0002__x0003__x0002__x0002__x0003__x0002__x0002__x0003__x0002__x0002__x0003__x0002__x0002__x0003__x0002__x0002__x0003__x0002__x0002__x0003__x0002__x0002_ _x0003__x0002__x0002_¡_x0003__x0002__x0002_¢_x0003__x0002__x0002_£_x0003__x0002__x0002_¤_x0003__x0002__x0002_¥_x0003__x0002__x0002_¦_x0003__x0002__x0002_§_x0003__x0002__x0002_¨_x0003__x0002__x0002_©_x0003__x0002__x0002_ª_x0003__x0002__x0002_«_x0003__x0002__x0002_¬_x0003__x0002__x0002_­_x0003__x0002__x0002_®_x0003__x0002__x0002_¯_x0003__x0002__x0002_°_x0003__x0002__x0002_±_x0003__x0002__x0002_²_x0003__x0002__x0002_³_x0003__x0002__x0002_µ_x0003__x0002__x0002_ýÿÿÿ¶_x0003__x0002__x0002__x0001__x0002_·_x0003__x0001__x0001_¸_x0003__x0001__x0001_¹_x0003__x0001__x0001_º_x0003__x0001__x0001_»_x0003__x0001__x0001_¼_x0003__x0001__x0001_½_x0003__x0001__x0001_¾_x0003__x0001__x0001_¿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_x0003__x0001__x0001_Ø_x0003__x0001__x0001_Ù_x0003__x0001__x0001_Ú_x0003__x0001__x0001_Û_x0003__x0001__x0001_Ü_x0003__x0001__x0001_Ý_x0003__x0001__x0001_Þ_x0003__x0001__x0001_ß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_x0001__x0002_ö_x0003__x0001__x0001_÷_x0003__x0001__x0001_ø_x0003__x0001__x0001_ù_x0003__x0001__x0001_ú_x0003__x0001__x0001_û_x0003__x0001__x0001_ü_x0003__x0001__x0001_ý_x0003__x0001__x0001_þ_x0003__x0001__x0001_ÿ_x0003__x0001__x0001__x0001__x0004__x0001__x0001_4øK]Þ_x001D_°?`ì	ië°?ÅZÿ/=Á?Ì@@ìC¶?_x0010__x001E_PÏqÁ?GÞ8Dû¶?Ãã×Ý­·?~í:¨_x0003_û¯?huð_x0013_&gt;¯?Xÿ_x001C_¥]´?×ÆÉV3®¸?(¤WGMµ?_x0007_ U É?)ðÈ"dÃ?_x000D_¦Ñéù_x0018_²?VN_x0018_×Ú°?ì§+Ç_x0013_´?Îï	ªòÊ·?_x001A_lÉ{;³?9F|@W¼?Ö/ùÞBk»?ËÄÅJûÒ´?TÖõ¾®?·?÷¥§¸ÊÑ´?jÀÎ®Û_x0018_Ã?D«tZG¶?_x0001__x0002_ë_ÏEÁ·?~¼_x001B_ÚÓ¯?Ã\&gt;zÅ?¤ò½g­?C_x001F__x000E_rß·?ôIÁ¿¸¾?Ãûì_x0004__x0001_×¶?22',©$·?ßQ_x000C__x0005_²?*bé__x0004__x0015_µ?bHç=4º?¶`Ëªt¯?FõTø_x001D_¾?ôÁU_x0010_R³?_x000E_-_x001F_ùÄ6²?_x000F__9_x0010_Äÿ²?ù¦5{Uß°?SÁi¢s°?&gt;ÆûÒPÁ?ï¡_x001D_I2ö¼?ãdc'ó¢²?ò±vÉ9{Æ?_x000F__x0011_Ò\ú¡´?¯oIc&gt;K±?Ã ÀCÇ_x0015_´?ÿ$WÔ¼_x0016_Ã?^¸§ì_x0015_¸?¬ñÊft¯?b_x001F_­th_x000B_¹?_x0005_BP¹Ts½?¡t_x0002_µ?_x0011_=_x0001__x0005_QÃ°?7OÚÃp³?IFâ#_x0001_µ?«åi_x000D_è}Å?_x0018_ è×êÒ¯?_x0013_èÅC°àµ?_x001B_£X³&gt;0²?_x0003_ÿ¤×Ú;¶?_x0010_ç_x000B_µ?ùúÄÜ&amp;(³?+;Xa_x0017_·?'_x0011_äÐµ?pv7¬(G´?@_x0010_ÆØüy°?"#XUúÆ¾?ïÇ_x001D_eñ°?GÛ_x0006_MGÀ?³ (_x000F__x0005__x0018_²?VñD9Î³?É_x0014__x0014_÷_x000C_Ë²?0ÇmÊ_x0006_¹?_x000D_]|µ?41Iñ_x0007_²?É_x000F__x0001__x0010_}±?| *_x000E_R_x0003_³?÷¸dÜ_x0004_¥¶?jhv_x0010_å°?_x0002_ªø&lt;ÕÅº?Â§ÇÂ«æ­?_x0019_tQACm±?Â8É_x0012_m»?¿Id÷­±?_x0003__x0004_ ¦n_x000E_Ò °?}ÙP_x0017_0J·?¶@UÂéT¯?v®_x000D_Vaê­?#kõV_x0011_q»?&gt;ì¤^ëc¾?Ä3{_x0005_M2³?\`E#wiº?C_x001B_?uwÀ?&gt;4ö_x000C__x0019_¸?0d@ú\¸?Í½¼_x0014_2»?Kü¿4f$º?,HïvwZ®?ÇUÞÄJà²?¤ÀÛú_x0004_§¼?_x0019_:_x0014_Ì_x0004_·?±4_x0002_`ð¶?§Wn_x001B_åÖµ?Á_x0014_Ú°_x0001_0Ã?_x001E_yä,ø¸?¦¨¬ðK³?shØ¶©»´?²íTäK#º?ei_x000B_RU_x001F_¸?_x0018_ã,é·µ?ú&lt;'U&gt;¸?ôW]_x0010_v®¯?ßf¬Ç?_x000C__x0014_bqÿq­?z_x000D_^¾n¼?|_x001F__x000F__x0006__x0008_x)²?×Cÿ_x000B_«f°?_x0014_ü_x0004_ô§_x001C_¼?_x0001_õ¼_x0018_¿?-_x0010_±/~´?_x0012_±bá+¶?ãi_x0012__x0019__x0016_e±?~_x0007__x0012_ô©³?ª»®_x001B_vú²?éä¥co¹?íj_x0006_¿­¹?ÝMPø)½? UÕ_x0002_yµ?Ð_x000F_åIH°?FSºÁ¯´?âi&lt;_x000E_¦p¾?Cüi´?c´Ã·_x0005_°?RxØ°XZ±?Õèäôu¶?Øý÷cä°?*)Ëg[Û·?Àè{ ®µ?ªù_x0004_\mK±?Ûè'XCµ?XxàD3¿?î=FP¥u¯?+_x000F_VPâe³?dB«9Ó²?Â_x001F_Þq_x0017_¯®?_x0001_h_x0003__x000E_w°?¸zï?ü5¸?_x0002__x0003_&amp;qîÇÑÙº?Þz¨Úè_x001C_À?`£«CÈ²?ß¨3_x0016_¯¶?ÖvÏ%Ìq¹?·AÐ-c&amp;º?_x0017_èèRö»?ùS®«hÙ±?¯g×»_x0012_]±?0^_x0019__x0016_Ï²?¦_x000C_²_x0014_m°?_x000D__x001B__x0015_øtº?d_e_x0003__x0013_´?ª_x000E__x001D__x0016_°?ÇêËúÆé½?»KÇÊ_Ü·?¡të¦_x000F_µ?Ü)ó_x0017_¹? _x001E_^îUI±?ßç³¹ÎÒ²?Êü_x0011_Nãº?}Óav_x0016_²?ü9_x0004_kY®?_x0011_,´eâB¶?»ä_x000B_fW{¶?y¥Äµ?i_x0019_×4´?Ð"rÉ&amp;_x0006_·?VÑþ_x0012_P_x001D_¯?*4_x0012_öµ?XE_x0001_é²?®Ìç_x0002__x0003_Oeµ?Ð[lrÂµ?_x0015_ø9Bö»?)ÿkN¸?Æ²sÛ÷¯?_x0004_õ&lt;e¡±?^ArúàeÀ?_x000B_ÿ!_x001A_Tõ½?µ0rÉ_x0011_±?ß_x000B_Â5Î@±?XÿpÛÝ³?ÈÅ¼&lt;pÜ¿?v÷ssÂ²? [ô_x001E_^®?_x001E__x0011_®¢NQ°?i._x000E_K¼¶?å&lt;k_x000B__x000F_°?Ê_x0006_ª'H\¯?JAÒóÆ­?¨Äõ\_x0004_t·?ÍA/¿¥Ç¾?«CùOÃO¸?÷$=ûS´?B~uòx¯?P_x0017_¥_x0001_g¹?&lt;gè¡'±?¡Ì^,*±?t©è'¼?¢þCkÕ·?lRt¸c´?z_x000D_.NÔ_x0006_´?WlÆ²î­´?_x0002__x0003_Ý&gt;_x0001_£(_È?¢"¥lÍ¹?_x0004_BõÈ ´?V÷óFI;¾?có_x001C__x0011_e´?_½lÁH_x0016_¹?)Ý/Ø~º?Â©X³?O=_x0004_ê]¹°?*¹PR³?s­Ï*¹³?s¢(_x001B_í¯?ñbÝhÊ²?êöaP®?ÌÕ[$)Q¸?þ_x0018_Zïye¼?68 ¤[tÀ?_x001C__x000D_ß_x0006_¯µ?ñÑêº¦Ú¶?ë÷Õ{Ð­À?_x001E_tñü_x0008_À?ÔC+¿}­²?SIHÒ_x0015__x0003_¾?=BYX_x0008_Ç?(ËúV½Â?.Ö+\Ü¯?fNI§,#·?9IÛ^_x0019_À?¦É}»?.¨ÐT¼t¹?rm`+ÈR³?~ú(_x0001__x0004_òÿ´?_x0008_~¶_x001E_NÜ³?Ú_x0007__x001F_Ò]¶?^^ú_x001D_½_x001E_Å?ÅtÑ_x001D_Ù´??Ì¬sö½?)	&lt;#ü±?&gt;qÞQL°?âï_x0003__x0011_Hþ¯?õOØ~­³?_x0004_¤_x0002_r`¹?ÁÙ_x001A__x001A_Á?&gt;E$c	8°?¨N,ß!I³?´_x0019_)«µ?_x0008_¿ýïº?A_x001D_+\¯³?ý_x000B_Ü²9µ?4qâª¨]°?§KµrþÌ°?_x0017_yÓÑÁyµ?Ïf´B²Ç°?föpÞ²?¢;ì l²?	K_x001B_·?õ_x0001_	;PÀ?ÀJ[ò½?Á¨P¶eC´??eá;²Á¾?r6(_x001E_½³?äJ'Ñ4Ý¯?ÅèÒÿ(µ?_x0002__x0008_çB79_x0015_Qº?Á4_x000B_R¿?E_x001C_1¦½?½Ü1n_x000B_z²?u$bFþ´?"Þ&gt;º¦8·?_x0010_:ÉÛµ?Z_x0005_ÿ2°?çc_x000D_Þ³?_x0006_b­_x001C_DjÁ?Cù¸z¹?l¨@1Ù±?¢¨ï¬Ð[Æ?àKCíbT³?úÄ+Oð·?è_x0012_Ë\_x0010_Â?êF õ_x000C_¼?_x0012_X_x0017_ZgÀ?$_x0019__x000E_é_x0003_d±?_x000D_÷_x0004_×ÝÂ²?V`_x0013_!nÁ?Mc}_x0001_Ý³?%	µ?@Â²F©±?§_x001E_¦âÈº?L3ÝkÝ"´?¬4õ×ÍÒ»?ÎÏwX_x0013_¼?_x0018_mBfGL±?pM«øP_x0015_¶?¬Q÷R_x0008_°?@_x0007_Ü8_x0001__x0002_tJ²?`U­ðiµ?ð%þ¢·­?åél_x0001__x0001_»?mH-]üÆ?}[~ïkn³?Í_x0007_i1kº?¤[:L$J²?ÅkÙO_e»?û'8¥µ?ëÊ|¨n±?¸°ÏÁC¾? ¡2VOÚÌ?75_x000E_éÝ¬?®_x001E_Ys_x0006_³?&lt; »Pl±?Øþ_x0001_âþ¶»?¤æîQ_x000E_±?ÖéVºÙ¼?æÕòKõ¸?#73§/±?Ï¸¥.´?_x0012_çsâ_x000B_L²?{«Ý_x0018_Ò±?jXKC'±?_x0004_½dD+³?8Îaió¾®?_x000C_º_x0004_bGº³?øU3ª\²?âH	3û²?³Ho1_x0003_v¸?_x001C_TQf9S±?_x0002__x0005_Hÿ{S¤³?_x0004_»H,_º?ñV_x0001_ú_x0005_Å?£_x0002_K_x0003_±:µ?}&lt;_x001A_Iíµ?68_x001F_É&gt;²?dY³?~ðB»³?ØgåHüÀ²?¯a¤¥­Ö¶?+Rü­º?»8Âq´?¶¤_x0010_è¿?_x0016_c_x0019_W'´?V7_x0014_@Ú°?ô\_x0011_Õ µ?_x0015_ºßsÄÒ°?ÊÒM¯Á?"Ù¬Ð_x000B_Å´?§0	4^_x000C_Ê?¤N°úW@¸?ìÃÃ_x001B_c_x0003_Á?N_x0006_p9d¯?ló_x000C_¨³?þ$è_x0015_º?;Èìobc²?°_x0004_1´³?ç_x001B_ñùÎ±?ñ.DLq_x0017_¸?_x000E__á¾-®?ûTþÖ¾¯?Åº_x0001__x0002_be¸?ðR"Â?6«£¦Ä?Õ?_x001A__x0006_êa¶?e_x0006_V?0_±?$çse1lº?._x0002_æ±À?Z\Àñ|º?evÉêLx±?iþ¥ì~_x000D_´?¼¼£}²?`_x000F__x001C_°Êy·?o_x0018_°@´?JÀ(Ò^±?k`±1m¼?_x0015_&lt;k.»?|zâ_x0016__x0005_µ¾?Z¾_x0003_¢¹®?Nª-ë±ç°?_x0013_Þt|_x0011_j¶?pÙðJTÚ±?_x0006_)A©j_x0017_²?{íSw´?_x001F_¿L=I3Í?ü64õ¡°?s_x001E_OkÛ²?­ñÚ;{qµ?mýTt¼&amp;´?IÂ¡·?ÉÈ£Ímº?ò_x0001_xX§þ¸?ê_x0006_í'·?_x0003__x0004_fèÊ]r¸¸?*_x0019__x0018_YÑ¨´?;þ@ÈÅ?_x0004_{³:÷¶?º_x0002_^§_x0001_2Â?ÍZ(i= ¶?Hå_x0006__x000C_jB²?~2DÈ´?¬ªQ®µ?_x001D_êµÚ}±?Ù_x0014_Äw4Ì´?Ày4æ_x0008_"´?WZ¯"7yµ?·útéúnµ?_x0004_s5j¯?8hè;À?_x0016_wWMe®?·ýíÙ¥Ù±?ÞE|_x0001_¤¬­?àja*øÀ¿?UkËU&amp;°?3!å_x0006_Þ&amp;·?ªvc&gt;~¯»? _x000B_r»'ê´?e¢¡al³?5!îã_x0001_.Ã?ÐLo_x001C_¿?a_x0006_zr³?3Ü»&lt;¾_x001C_±?¤rk_x000D_P_x000C_µ?Öïær¯?{ã"_x0001__x0007_KÄ?ÍÌR-°?_x000D_ØÜá¬³?4èö `Æ±?/éXùt­¶?ã_x000F_#Ò¿;¹?µWðm|´?Ok¯g_x000D_ñÀ?7tBæÄ?ÃE_x0007_K+#´?5g,ãÒµ?_x000F__x0019_m»µ`·?_x0011__x0005__x0014__x0011__x000C__x0012_º?Bô°9¹`´?íÞ½!Â?,~'d_x0003_¸?ºs!åÔ³?_x0004_ú1.u¯®?ù_x0007_cÖ!°?p_x0002__x001A_~­°?/¼E­Ú§·?ÑÍ¹hä±?ÿ?D#_x001B_E¼?"¢7©Oò²?;_x0006_SÄ#µ?°nG4nùµ?ñ½÷uæY³?Þ~ã1àù³?ÂÐàEø®?`þ	i?æ¯?bó3m_x0010__x0017_Â?"Q{kØ_x0013_À?_x0001__x0002_­p_âÛ°?y¡_x0017_?±?µ_x0005_Î	¦_x000E_±?,ÒúT_x001D_6°?_x0005_­×Êti´?fû¸	ìv°?ô£uùo*¾?_x0004_äP¿j´?Éa@[_x001B_¼? 1bB¨²?f_x001E_Ié¤_x0019_²?ÁB _x0003_Ì¶?_x001C_}61¾F³?ä»ò_x0002_6Ã»?_x001A_Ô6/¾_x0016_°?÷¡þ×_x0011__x0010_µ? áìaÖÐ°?+_x0002__x0005_½Sª¹?_óä_x001C_°?u_x0005_o&gt;½?´_x0019_§QiÙ²?._x001C__x0005__x0014_BÀ?`F.¥]Â?£ÿÍï*³³?éðñyé²?øXý!~Ê·?z×ö\f­?_x0010_?_x000E_ß¼?q£J5F_x0018_²?0µ_x0004_÷;´?4»|·_x0015_²?'wpá_x0002__x0003_N_x0017_³?_x000F_õI- Ä?ô_x0010_é4·è±?£DHÞ_x0014_²?¼u]"_x0013_°?u|vË¿?"þ_x001C_f?´?_x000C_ÅG0¶?â:'7^_x0018_³?_¶qPµ?½_x0010_Ýdº´?ºûôÎâ¯?_x001B_Ðz}Yë±?hM_x001A_ Eº?ô_x0013_"_x0004_µ?ÿ_x0001_ì`#º?PKfÂ_x0016_Ò·?&gt;_x0014_çÈ3ú·?*8_x000C_	¼1¶?Ç(Ý7ö²?_x0006__x000E_®tFÂ±?~ü±}±?EP¢1?äÀ?Ht|k¼?$ï4á³_x000D_¸?K;xú¶H²?_x001D_Õ)bãÄ´?_x0015_ÊÚ(¬?È^_x0014__x0017__x0015_/µ?/©í_x0005_R-°?¶g	Ôó´?&amp;-9ÆÈÎ·?_x0001__x0002_(jÂýdÏ­?rÏò*4Sµ?_x000E_]¤Â?èû_=&gt;µ?³_x0014__x001D_²?¶Ém_x0014_`|¼?]k¼_x0019__x0008_~°?O®ÉLõ_x001D_¼?Â¡_x0017_ggÂ?pª_êpü²?_x0016_áåu_x0017_«³?_x000B__x0011_]ÔG6±?k¾_x001A_î_x001A_L»?©@_x0014__x001E_±?]¹Ù,µ?rÅj_x000C_ì¯?%ó_x0018_ÒÒ·?ÝÞßÙ¤¿?ÒÜ8Y³?×_x001D__x001E_ã´?Î}Ü&lt;ËP°?Ra@_x0004_LÀ?ÞtFïcV²?-ÿø¦FÀ°?&amp;ªm_x0014_´?ÂÊÅ¼6³?Ì_x0004_§89±?î&gt;¢½?	Ï_x000E_Ùq}¶?ØM¯2¶?_x0011_¦ä_x0017__x0005_Îµ?ì4¼V_x0001__x0002_éÿ¶?íIÈt¾?FV³DôÌ³?ÉÔ±¯±?"æÏýµ?*¤TE7¢»?¿Pz_x0004_À?`ü_x000B_9Rä¿?Ã:ÁË_x0015_nµ?.5¿­ü_x001E_º?µ=:jØ1Î?:b&lt;=ç³?#bl^²¹?c²_x0019_4J¶?_x0019_¢?ü-µ¼?*2»_x0017_"µ?(%p$êæ¸?®_x0008_}Y_x0019_Ä?NÍ]âÆ­?Y»²_x0014__x0004_±?)Wöa5¶?_x0012_ª%PÆk²?LÉ\@#Ð²?Ý_x0016_°û2·?_x0019_uL_x000C_A£±?Éhß[@¸?_x0008_ô9_x0005_çw¯?:¯Ua¨µ?Ì_x000C_ïxB°¸?åÊ9êÕ_x0005_´?ê[ç^µ?Ù'`Å´w·?_x0003__x0006_¼g_x0005_e·?×ü¸®s´?Ê¼WÓ­?_x0005_ÛS	Á?»UTÑÍµ?s¬ôæ¸²?©EÈmB\·?_x0002__x001D_i!¿?¶Gd|'_x0016_Æ?_x000C_)ñM´?¨ïñÿ7&lt;Á?_x0014__x000B_·²0½?M(U*´?ó Yµ?_x0001_Qq_x0014_ÙU³?=Ìÿ_x0012_-»?Å´»1R²?ªk7xkï·?âS#"F:¶?´?§9ð1°?BDRþá¶?ÔÃjW¶?ÕYå¾)%²?9-±$Y/±?_x0012_¦q_x0017_Ûµ¹?¥g¼Âµ?Y¥FæNë¿?q~z"ûÊ¼?_x0005__x0004_)Å²Í±?¨c6_x0015_k±?ºÁjL1°?è_x0005__x0001__x0003_ ã°?»3äæ±?Éª+_x0004__x0013_¶²?-&lt;_º,³?Q¸_x0010_&amp;ï²?_x001F_½ÕX`µ?8T_x000B_ì)C´?Ì.Æ&amp;V µ?-ÃÜE ³?"¯ü	_x0002_.¸?v®æBî_x000E_¼?é¯òñn¾?Y¦yàKe±? ð_x0005_XU\²?í_x0018_L8¶?´H1_x0015_	n¾?/aI_x0018_µ4±?_x0010_ºI!Î¢Ä?õØV´?R_x000C_w2;µ?^_x0008_²G·?7®0ó_x0019_Â?wxHÑ¶®³?1kiÞõJ´?P_x0001_ñÝK#¯?,_üéQÂ?ÿú_x0007_BÇ?­)rÛ7I²?¿2ü9_x000B_°?_x0001_-?¡Ôû³?»Æ£Ì ²?J&gt;4è#|®?_x0001__x0002_b.ø¯!_x0015_¿?Ï_x0004__x000B__x001B_Ê´?£VDJØË³?9âäìÃ?[µshüù¿?Ò+o_x0006_Â?Ú£_x0018_á/¹?\h_x001E_°Åm­?-/µÚH=³?_x0008_m½_x000D_x°?rwq{¹J³?Ú_x0017_Ú©§zÂ? ú\b+r³?	£7Æ_x0004_¸?©"_x0003_¿Yë°?(«p"±?5ÄÌQÆ²?Õéå2Ú_x0007_º?ª²ëX¡;°?pp¢aÑ¬?&amp;Ìmò±?Ê×«_x0012_è±½?pÚ4i] ²?_x000E_ôjäG´?uò¾ù^Á?_x000B_E_x0013_ï_x001C_­Ã?&lt;_x001A_R_x0006_¼­?7%Ö_°$½?4bò`ä¾? ó;úxYÁ?:GòO´?/ý£_x0001__x0006_£¦¾?Âô+¸_x001D_I»?_x0006_2o3A`½?ÚÑÅ&lt;&amp;®?¾å«ÜÄ_x0007_±?¶WÉc_x0012_º?ðÄé_x001A_¾??^[V_x0011_º?|¥Mb±¯?Ç¹&amp;6"î²?{*_x000D_À»?_x0006_þ¥MKL¶?_x0012_´Ô5âZ¯?¼z&amp;7oÂ?_x001D_7é.M¸?«EP_x0004_½°?«Å\_x0010_ìQ¶?_x0003_ND_x0005_¿?rzÊÓ®?_x0004__x001F_Ãn_x001B_²?®ì_x0002_··¶?W Ãqì2³?÷{_x0003_Xµ?ÍNiDfÛµ?&gt;_x0010_´_x000D_¯·?p¡@'ª±?ÆS_x0013_×_x000D_­²?2èòU´?_x0017_ºÖÐÊ?©æ!¼´?Ë\_x0002_½~_x0016_º?NÂGÏÒ¯?_x0002__x0005_¶Q?ÞÙ¯?aõ§úÌI¼?Â®xYØ_x0014_³?ªalS²?å$_x0016_7±w´?_x0005_zz9ý_x000F_·?_x0004__x000B_Â õ®²?ð:3f_x0005_Û²?7_x0008_¦Lø¿?ËèòÊÐGº?î`ûÀÈ+²?@çÀnª$²?·¯WÏeÀ?±kÈ¥)®?ÖêÕ~E³?Þ]µå_x0010_T²?W_x000C__x001A_TF±?.¥uË¾¶?_x0003_?:ms¶?Ðõ_x0019_æ_x0001_¦É?izê_x001F_²?I_x0001__x0011_³?4Õ¢Í_x001D_m·?Äñ£NÉ³?ìSD^Ö°?Íþ$·?]È_Rß_x0015_³?­¹Õæ¼?³?åW¶°?FÇ_x000B_ÓF³?ÐrB·?ðõáO_x0001__x0005_L£¯?ªBè§¹þÄ?üë_x0001_ÏJ­?ïdÉ_x0015_ûÀ?SºÜ¬Ì³?VnÂî.¹?Eèé©í¿?ð÷rQá_±?´Sü¿9¸?5èÕy_x0019_I¶?z_x0018_	@¹?z_x0013_è;_x0011_Æ³?R¯!(¡¼?ä%&lt;_x0012_ô±?7_x0018__x0003_ç©¶?¤úì¦+±?A»_x0004_%_x0007_¿? 6I-_x0016_ù´?H{¾J³*»?W¨IyÁµ?ú#_x001F_Å_x001A_w­?MMT¤vY¿?ð3JU·?F¤ùô°²?ºeçê"_x0001_¿?FcÆ_x0017_Kµ?_x001E_Àõ¼m_x0011_¹?=P_x0002_¸³?7á£\_x0015_¯?¸_x000F_º_x001C_.óÄ?+GEÖ_x0003_³??; o©²?_x0001__x0002__x0003__x000D_&amp;&amp;hÀ?E+4Æ_x0010_°? _x000B_þM¾&gt;º?ÏÃø_x0017_+³?ÿ/_x0019_u»?»ïj¿Å#·?K_x0016__x000C_ì#ã°?Y_x0010_å\ÕZÄ?À_x0018_K¥_x0003_°?#ûT¯½¶?Y-_x0003__x000F_[³?Fý·Q¹?_x0003_¬_x0017_Ö?é¶?û}x_x0016_H³?_x0016_Ø÷ù_¸?´_x001B_Ä+_x0019_¯?»ñÛËê_x001B_·?]	bLnÈ²?Ìì¨eD·?a²àBÏ_x000B_¸?ä±¼®ÿbµ?_x001C_£L_x000F_®Ë®?z9$O¯?Ê_x001D_eÉ£¯??5&gt;C6À?¥k¦Ê_x0007_È²?_x0008_Ýþ_x000F_g¸?çùªFÝ¢Á?_·&amp;ÀÌå¾?¾âÜ±?_x0008_Æ¯²Ä?I ¦_x0007__x0008_ãK¸?ÿ_x0012_0"Òª²?_x0008_­D]cÕÅ?£a|zCÇ?»_x0018__x0002_ì5½¶?._x000E_c,®¼²?fé_x0017__x0016_S²?_x0001_K_x0018_½	²²?9_x0006_cÚ(%¾?4F_x001A_Jud¸?ÛT1_x000F__x0003_§¶?%pH_x0019_¤¶?Omt_x001A_Ð¿±?È'_x001D_zÆº?6J	^=·?	pW¬¥L¹?_x000D_ìÕ¤ð°°?ºKù&amp;¸?'Ðúö}ò¼?ñûù_x0012_Nµ?Ü_x0004_á¯²?el[oqº?Ô_x001C_sãpµ?æN&amp;×©§°?÷_x0013_ãðhU¶?éÈ8Òx¶?EÇá¬Ôè¾?u_x0018_cÚ¹?^ÜR¼^­?_x0014_æ_x0012_²¹?ÔÊ=Ý»_x0011_²?:É	_x0005_Òæ²?_x0005__x0008_ñ¡v_x0005__x001B__x0014_²?Æ!G_x0004_z¶?dÿQ_x001B__x000C_º²?$_Þ±?üPÄ_x000B_¡´?´7ò=X_x0013_²?¸ÙÅÌ µ?è^_x001B__Æ?s_x0015_nâò7²?PNÏ_x001F_Fô·?hÂ´?Î¼³"râ°?2&amp;ëá_x001B__x000C_´?oã³¸?ªüm)µ°?s_x0001__x0008_¬_x0006_U·?kÇ6Íp_x001E_À?'f_x0007_[ï¸?Aó5Ð`T¿?_x001E_LT[à³?9&lt;òòv&amp;²?_x0005_^Ý¸6Ã?Á¥Æ3_x000C_»?H_x0013__x0014_¹Í­?_x0007__x0005__x0010_ã½?_x0001_ÙLDä_x000C_³?F¥h?7g°?ªp_x0002_Ø	­?¬_x001A_+²Õ¹?§EÙºüm³?BÍ»T_x0003_ä¯?Rá_x0011__x0001__x0002_ÙÃÀ?ó¼ÞMU½?2¶_x0013_gÔ°µ?£Ú§r·?_x0001_ªÉ?A´?_x0018_:ÿ&amp;á¬?I(Kxm²?g!¤)ù^³?«e}É9yÀ? áçÕÎG±?{q1T_x001D_]Á?$ãvR_x0018_°?Ý5ÐÑÝÐ´?ÿ.W_x0012_]_x0008_¹?´ºi_x000C_ô¿?7X_x0006_ª´E²?2/î&gt;åÀ?y_x0004_¦_x0014_mH¸? nÝ¡o_x0008_µ?©71~WÌ´?eÊÁ®¿À?7_x001F_(§_x000B__x0016_À?[¯r[®°?GK_x0010_»Ã³?¼_x0017_&lt;'4C¯?øW_x0005_JsD­?ø­p®Ý-´?t=Ð_x0012_{¶?=ÕCOh²?]õ`|°?r_x0013_îcØ_x0005_²?_HÊÌm¹?_x0001__x0002_Í_x001C_ÍÞ­é¹?ë'[ãJ³?¹í_x001F_ð_x0008_½?uOMdÏS°?ö#_x0018_OB´?	{·²9\³?x|öÔ½À?ûó´è³?¥Ä_x001C__x0007_ß®?[ó¶¿±?uÊÌ¿;&lt;º?ÖÁL¨_x001A_¸?RZ\ä·?"}(`_x000C_Oµ?è7hÿÀ?déÔ?_¦³?¿Ü_x001A_rÊÚ¼?q2_x001B_Ü0`³?_x000F_jd_x0018_¸? 4zB¡²?7÷YPæÆ¼?_x0015_vÌÅ_x001F_ÌÌ?cõTÿ¹?.~Ø³%²?s_x0016_&amp;¶/_x0017_Á?h3Ìq_x0012_¶±?²¹Mtâº?¼_x0007_°&gt;Þ¯?&gt;_x000E__x0007_®¸?bÙ_x000B_°´?_x0016_¿5*²?µ¥Ëu_x0001__x0002_â4Â?S_x0012_.Ú§u²?±ê	¼úéÅ?ú_x001E_&lt;_x0011_	±?_x0007_?·?­Z._x000B_ï·?ÿÕ`do³?Ù_x0007_æD_x0001_¹?í_x000E_	ÕÁ?à4rÂMÛ±?_x0014_íKö£þµ?4Ó©¤·?_x001A_g9c	µ?¤Ã_x0004_§_x0007_¯?çH=°?NU_x0005_äÚÀ?³_x0019_HëGÁ?ü_x0006_òþ±?;b_x001A_/²?¯«ØØ_x0010_³?_x001E_õ½~îV¯?â _x0005_``À?_x000D_o^b´¢º?ãm~sf¶?^ï_x001F_e¾?Ý»8:wn¶?Ùuã_±µ?3_x0011_ÓEë²?ãI¢nûÿ²?P_x000B_M?_x0008_·?ózV_x0001_ÿ¶?í_x001C_f~Ê¿³?_x0001__x0002__x0016_;_x001E_ò/¯?1IåÌ}[´?_x0004__x0008_-Ä¨Æ·?5¹Í]e½?EqúU³?×h°?ee?ö³ç±?Òöð_x0017_Û©±?¿í_x0011_¼?Àa_x000F_Û°?Fn·_x0012_µA¼?ÈÂ_x0013_^_x001C_¬¸??ÿÑ4Ø´?Ûó%&amp;.Â¶?N1_x0011_dÑ½®?¸_x0008_¤£úì®?_x0002_{_x0006__x0007_®?R_x001E_©çÓaÀ?m_x000D_=ÿß¹?ªLOúÑ)³?_x000C_wÎbÌÆ?.y_x001F_"ªª±?ð\¦_x001E_ò¸?_x0010_ßÍB_x0004_¸±?1ü_x000C_6¼³?_x000D_RTõß°?¬»¡2´?1!=ÑÙµ?÷wº5D´?Û d_x001B_Ø³?_x0016_ÏÛ?¥·?õò_x0017_¡_x0006_	ô³?qtf_x0004_Ô²?÷_x0007_,ðµ?B¥¿½eÝµ?¦üõ -º¶?z¢_x000E_³?%dÛqÖõ±?ÖrT½÷µ?×ÃÚp°_x0007_¼?@1_x0014_ånU²?1_x0003__x0002_æa·?v&gt;oëú¸?+Ì×_x001B_a÷´?Ê¶_x0012_³? .³ý¬¶?Ä%YÞµnÃ?ü±î7_x0006_°?dÛ_x001A__x0010__x000C_·?MPÑåº?_x0006_ &gt;ÐxÄ?ÔÇ_ïÚ(³?9(¥§÷*´?ÐWµpú&lt;»?%_x001A__x001D_ât&gt;¶?Ãø4R½?á_x0010_ÜyÖ¹?&lt;¿ß¿@²?Äß_x0001_±]Ã?_x0005_¦_x0018_Ó×°?J³øí9²?és_x0008_÷_x0011_üÄ?ÒU_x0016_ä²U»?_x0002__x0003_Hçëu´Cµ?D»WJ2´?_x0010_ _x000B_åÒæ³?úI4¯È×²?j-áí$#Á?P¢TØþo±?1Áüïº?rk¯Y ¶?gÅÕ&gt;ì´?SK.2ÊíÀ?ëy×ÎRt±?{ø{_x0006_SÔ³?´.ÑvË»?WÞ²h}º?ÊÙù¡	ÙÃ?h_x0003_8_x0012_(_x001D_·?_x0010_(÷eÏ±?LËÁÂ?¢`_x0007__x0016_¦°?_x001A_¸»_x001E_-è±?BóøºJ_x0001_·?e£'_x0019_Éì²?_x000C_yªD_x0004__x001F_µ?xÔnøÃ_x0011_¿?6¼_û+¯?3&amp;ÔÕ,Å»?DøêHÂ¯?`¼!·?$¢ãã¶?Iñáh_x0014_lÀ?fu&amp;òú¿?¼_x0019_²_x0002__x0005_Õ"¹?ôï=Q¸?D!ï_x0010_ä®?^_x0003_m5Ì¸¶?{ü_x0005__x000B_$Ä?.êqUÅ?/#¨f|¶?¼&gt;å7¦¼±?­nÏß#³?Å\³®Ù¹?K_x0013_KÁ¯¶?Î ¿®¿?_x000F_Ïä_x0001_§²?ÞÖX&amp;iÃ?}øJ¢Ô´?ßÏê.Â?_x0011_Â¨ð¶?©ºÕ úÉ¸?ghêE_x0016_³?ÄP(B_x0004_ì±?_x0011_ñ.ª¯·?sà{_x001F_?µ?_x0002_j_x0011__x000B_H¯?Èßÿ2¸?¶ù_x0006_¾?À_x0013_TÌå²?z_x001B_*ßGµ?íÆ_x0010_áã²±?`ü_x001A_/Ç_x001D_¯?È_x0005_×Ûû¥´?&amp;+Ë^_x000F_²?_x0007_ô ¶´¨±?_x0001__x0002_[V7p¯±?/ÂLu_x001A_¹?ð=4Î_x0004_º?ÀM¬´¬Ä?N_x000C_Ô_x001E__x0003_°?ÿ âÓ6_x001F_Á?o¥Ü3²? ¦²?Dèd~«u¶?|iÚ7¸?$wÍ¢L²?æ1¸ö ß¼?k_x0013_í«{=¼?v¸4Nð³?m&gt;ò_x0011_tÃ?Ó¼0õùLÄ?F_x0012_}¥¦×±?g3ó7#µ?Å_x000F_Rjæ²?qtfx$_x0012_°?\nÄÃ?jñ_x0010_¹í´?¢9_x0016_+ë¶?Áuø/ê³?ÔÌ±_x0007_ã½?Q_x0011_I­0½?p_x001E_ã_x001D_#Ì²?*1X&lt;ì°?_x001D_U¡:´?zý ÕRIµ?Ol_x0006_É°?WÓ_x0001__x0004__x001D_á´?àÀ_x000C_'Jµ?µaß­?¹îÖ+¼?unP¶_x0002_É¹?íì_x0007_ú~X´?Òû£ã_x0003_¹?*Xµö¸?_x0018__x001C_sx1´?wG«óµ?­½Ñ¦­3Á?Iù.ÇN_x001A_¸?(!ÉR¸?._x0003_QÀ³?öîc{´?ë-(uh³?Ø_x0016_FÅ3w³?±I?_x0018_ç±?}6ÓÅD»?3'e_x000E_6N¿?ps_x001A_ÔCU°?_x0018_ýóbP¸?°R¥Cû+¼?_x0016_|ÍÁ²?x%dA¶?Ë÷¨êO}¼?Ý|_Æ_x0013_¯?w5U,º?ï4B_x0003_OB¶?Â,_x0014__x0013__x000B_5±?Ü- ±³?~ýù_x0008_n½?_x0001__x0003__x001D__x0007_e¸$µ?á~&amp;ô±?_x0003_3I_x0004_Å°?b_x0013_Ì]7³?ì}_x0008_(5´±?_x0016_ß;7[_x000B_´?8C_x0002_º?Ë:C²Çµ?`e_x0018_Åù¶?Ë_x000C_&gt;N¹?§6Ó_x0016_y±´?ÙÞ\Lßá°?ó&amp;¤~µ²?§_x0008_	~¦·?2Õ¶_x0015_fÆ³?åFÃ¯Ñ¸?2¸iý¾ú¸?{3¢_x000D_Ã?·ÁN_x0013_b¾?GmóG@³?_x001B__x000D_µ&lt;M»?&lt;^ì_x0002_m~¶?Z:â2_x0017_®?¯&lt;ËÎ:À?á¸Ñ#ô±?V8mâ I®?6	5ÄÙ3´?"îÑÜ.¹?_x0010_Ó=Ò_x0016_»?_x000F_°QÚQ*°?"äwÙ_x0002_7Æ?SE_x0012_)_x0002__x0003_Eæ·?è_x0016_ëVxé³?ë_x000D__x0017_ï_x001E_9±?_x000C_Ål-¶?ÖRoG@¡´?eQ_x0011_Ç_x0002_³?ÒãécMp²?óVæ_x0016__x0019_²?ÐV_x0001_í½Î¾?:ñïù~_x001A_¼?¬xÀ_x0001_¶?|ÄÇª´?¥XÏ0Y´?u¸_x001A_OÀ¶?ª¿"_x0014_F¿?_x0006_õÄå[6­?«A)8½?,Ê9T	¿? w'õØ¹?³Ó~M±Uµ?&gt;*Æó·_x0001_Ï?Q½ø_x0003_È»?_x001C_2#Àéô¯?·%_x0002_Pa¸?ëÿÂ_x0017_JÌ³?h_x0011_Âa´?}6SÔàv´?lýÃñÁ?æIðÒkP·?ù_x001C_MX°?p_x0018__x000E_Rï¸?È+ÿ1å¯?_x0003__x0008_¶ô_x0004_V°?îë_x0015_ÏÇ°?³¢_x001B_ñrÑ´?vËo_x0005_ZÊ?	±!_x0004_÷èµ?Xp_x000D_ù\{­?o|®_x0007_dº?w¢áiQ'µ?¥¼"ÊïÂ¸?oÜ8Ë¶¢°?ÔÌ¶Âìº?7b_x000F__x0015_p²?Âí¯B60º?8KWFl¹?ú­ wÂ?HÊ(U{³?¾_FZ²?â+ îWº?Oj@_x000B_L¹?ãùvêw³?wgç*éê´?_x001C_m.ÿ©º?ògôÒ_x0006_õ³?_x0018__x0001_Ðp¶°?Êªkt_x0016_Á?X/àÔãn¸?_x0011__x000F__x0002_Ä_x0019_ù³?_x000F__x0004_QXµ?é^¼ÚÅ±?ï_x0007__x001E_+Ä¶¶?_x0016_ÔxWw²?_x000F_1¾_x0003__x0004_­Ø°?Ð_x000F_¹_x001B_9­?k_x0010_]_x0019_´?ô*c&gt;}5´?ê	$_x0002_°º?i_x0005__x001E_\'_x0003_º?i¡ÄÆìµ?7xÄ_x0001_ÕI°?_x0002_w_x0017_}h°?r=ÁVùóº?Z´¬_x0010_f0³?s[Ót»É?ë£`_x001A_ÛøÉ?+ÈÒe¸Á³?_x001C_Èù+íÛ¯?í@È_x001B_¹²?¬y 0°?Ýú|~k»?KÏ Í%_x0002_Ã?ît±?Äõã7Ð±?_x0008_Ð¥_x001D_Î´?U£¼n¶?_x001E_3¦_x0010_Æ°?Vx3vÖ²?õ_x0002__x0005_¶¼?©_x0008__x0019_YÛÎ?»ïÔÀ·?¬cùPû÷³?GÎZõp¶?_x0010_WR"è°?ø¬ùHö³?_x0001__x0002_nàk_x0007_ükÂ?8åK$W¹?­UG^Ç´?8§QÏz³?;äF¤Z¾?GK	ty#·?ÏF§4xÁ?£6LG_x0016_ï´?q_x000B_Yy¸ µ?æ"¡_x000E_ÞË?î¥7ÓWÄ?F_x0005_uoÑ·½?I¢_x000F_V¹²?ÿT©ã±?¼ãHzC¶?ÛAX÷­?_x0012_ÒÊòýr·?_x0007_iêÂÃ?_x0015_9ô×^²?$ªj}¯?ÊS(S¿á¿?ìR«ØâÆÂ?&amp;_x0014_u_x0015_)_x0001_²?[Tòçÿ}À?Ð2Æ}º¯?¢±Ë#_x001B_´?7úl_x000E_d¹?idqÝ-Nµ?Ôl,»Ô¦·?0w4Ä¢±?Î9_x000D_F¼@µ?JÃh_x0006__x0007_º_x000D_´?$!âÕ ¼¶?±®ïc¸?æôÏ#dµ¹?_x001A_3"&amp;ð_x0010_²?_x0018_¢ã5K²?²éWrVQ²?noZ_x0003_N°?r _x001B__x0006_ìÂ­?±z%	FÐÆ?Ûxú;âÛ²?_x001A__x001A_l$7µ?¶&gt;u»À°?¾6ÕÍ_x0004_j¹?_x0018_zlû¡_x0014_³?õÈúït÷¹?_x0011__x0014_CÆ%ÅÀ?ôScó²?û=ãÆ·±?_x0002_Ìe`'µ?2ÌÄTÝ´?_x000B_åOÁ?Ûñ´òM±?Ôñm¹?í_x0003__x0001__x0002__x0005_±?Ñ_x0005_|}±?É{Y×_x0016__x0010_Ã?ç~_x0014_ïÅ?uôÜg_x001A__x001F_´?y\ä¸³?Qd-|Zäµ?.ÑåßSµ?_x0001__x0007_±_x0006_oô¸`¶?×Ü/¼#¹?Ô_x0001_% m³?Î¯°_x001F_¾?gr7O=¹?H{'»ÿ3·?°öFK!'²?Z_x0001_}|ç¯?9I_x0004_	ÝX¶?½r!Í_x000C_l¶?_x001D_¸Óø¿¶?CË&lt;(Ý_x000C_Ä?ý!Eç§V²?FJT_x001F_Í¿?@_x000B_ìãs_x0019_°?èCo}ã'°?ìm"2]³?/üi¦Z²?h_x001A_ßô¼?bÿ_x0014_ÿvâ¹?_x0017_6%_x0005_Q÷¼?MAK\¶?8/»(T·?_x0002_º_x0002_ÊT³?ßËí 5Ã?¾´ðÜ8¸?DÇ a®_x0010_µ?®Ñè¯/¿?÷_x001D_÷=úü²?¦_x0003_º¦ân°?tÒ`_x001D_Aþ±?íwoJ_x0002__x0004_7®¼?]Ã¯ã¼ªµ?»tãÏ_x001D_-¸?húâ§æ{µ?µÑ\ "©³?a_x001D_m_x001A_¶?&gt;Ù}M³?&amp;ý_x0012_¥³?¤úÌ§4­?¶æKª»?Ü³´ù©¯?ü[Ëìl´?§Q/j_x0011_À?¨(eÆg¸?Ýt$©Z´?A¡ÃÏ¦±?+ÙJCá´?Böh_x0007_Ì_x0003_´?Eu_x0001_WX?»?×Å§\_x0007_Å?N22&lt;À?¶îËMmµ?zé¯_x001C__x000F_±?ÊÝD_x001E__x001B_¯?¥(Bþ2Ïµ?UÅ&lt;Ø·¼?×êt_x001A_íYµ?°.ÈfÎ	²?W_x000E_Wûò´?_x0003_Íí&lt;Ñ_x001D_Ã?b&amp;°_x0005_µ?TWMM·?_x0002__x0003_tÑ¡³ã²?Þdw_x0014_µÍ¸?pg{2Æ?j½,SùT¸?(7²£_x001D_A½?1_x000E_R_ìµ?6ýÎPA ¶?¸_x0001__x0003__x001B_·±?_x0011_Úåíð²?&amp;cûÿ_x0011_µ?Te_x0017_Q¶?Ù_x0017_E&gt;uk¶?¥À@V×°?½s_x0018_ìr±?÷o SK_x0015_µ?ç_x0017_ª;G{¹?¸Ö°êç²?éT2Ü_x0016_³?køÝ¹?ÒÛøfxh¸?S½}2©ë³?_ç¿T5Å¾?_x000D_z*ÛÁ?_x0013_Ûè³¸Û±?Ô®TyÔ¡Á?_x000D_­}âÈ_x000E_È?cê.¸/F»?[_x0008_hW_x0006_ñÊ?O_x0002_!_º?Î¦YÑOÂ?a&amp;¦m!2³?0zøà_x0003__x0005_q·?²_x0010_ õ_x0004_¹?0_x001F_[h_x000C_6¶?ìúÿW¯?ÆxÊØT»?Ôå P_x0006_§³?_x0002_o×ÂÇ®?´²	¯û´?79ãÏP»?wÉ=ÙÆù´?·#,yM&gt;Å?_x0006_Lñ{P²?ÈÚ_x0011_,ªô¸?²w¥h]¯?NTÆõ´?9F¯ú;½?z*ç_x0006_½½?Ö¹WÝj²?IÔÔÿ)¸?s4É`Â?_x000C_¤iÍ£·?L\SÆ_x001E_`²??Vr6_x0002_´?¶¬4Ð¦¯?)»O8ëä²?N¶_x0004_Oâ_x0001_·?Ô 1ú!¸?Yøó·n_x000E_´?2kü±Ü¶?_x000D_{_x0017_Jp!²?õB§PÓ³?sMxÜ_x0005_À?_x0001__x0005_È_x0011_ _x000D__x0012_±?ÖJ$PßÄ?_x001C_Ô7±ÂÀ?_x000B__x0002_óÔÆ³?_x001F_¥ïâë´?Q®u_x0002__x000B__x0019_°?_x0012_?Çm_x0018_·¶?B­ub_x001E_s¯?"«_x0003_¯?Ëò·jx½?UÝð§æí·?qÕ°_x0002_É4À?üô&gt;ÇÒðÁ?ªY_x0005_KÓ³?_x001A_ãå'[Ç?¨Jcµ)"±?¾Ñ_x0015_£µ´?q$¤=u!µ?vK_x0004_:YKÃ?_x0006_oç_x000D_E·?GÌhO;_x0013_³?C_x0019_À1V¶À?L½ÚIæ?¯?8_x0011_´_Æ?9Ã__x001C_·´?_x0011_Wå_x001B_ÎÀ?ò_x0011_¾ü_x0002_°?	ºS¹o¸?ë5¹_x0010_'_x0014_·?ù~RÐµ«±?,?½W³?YÎ+5	_x000B_6³?_x0004_-_x000E_ªWï³?²F_x001D_°?6Nê_x0006_v_x0011_³?_x0003_º_x001A_2:_x0003_Æ?±Ø´f°?îGæØ½·?_x001E_z¤Í¼ý¹?ãÔCü__x0006_µ? sZf°?_x0012__x0005_±ÍZ°?cû lvo³?çc$D»?_x0008_n	¯?fV&gt;â½ÿ³?x_x000F_ðÈ_x0001_h±?YóÒç´?_x000C_§ßDÖÈÀ?ë_x001A_i¬3W´?A:_x0012__x0007__x0003_¶?á&lt;8"¸°?Ò_x0003_X:º?²ùí_x0019_^hµ?_x001F_]_x0007_ES_x0007_´?3¾Qèþ°?á9óå³?¶\ôBt·?;vÏÔ0Á?eç¤_x000E_÷äÁ?qÁÐ#5¿?l&gt;]=²g²?¥]zî§_x0002_µ?_x0001__x0002_!¾ÀÞ®µ?}4£»?¶?ÎDZËíë·?ÑSÆng~³?\©Q5¹?¹_x0004_¢t¼?'_x0013_ÒN÷µ?¤égE&lt;²?·â¿Øß±?5Mn³Æ³?JI_x000B_t²?Tkæi»?e_x000D_¼:ø"¸?ÃñòÌ?FÚ³ÿ_x0005_r¶?WöÌ¹{µ¶?ÓÝÜÆ_x0017_Z¼?Éþi¶³?rm?'î_x001F_¾?$ñÏí±:±?è)È}Sê·?V._x0016_¶?*a­u½?_x001F_È­3&lt;«±?Rý¡Éµ?B:ì"¶?¨&gt;5*âÉµ?µÙ]¡§_x0014_µ?J#Ëu.½?Æ²©_x0003_×¸?_x0019__x001C_³Ü¬µ?_x0007_Ð_x0010_ _x0001__x0002_%ä³?4vi&amp;E¸?GCÚ«°?~V´-½?_x0013_-À_x000E_Ç?P_x001D_lð\³?Òµ)«vÔ±?öU_x001C_&amp;_x001F_¯?i1®&amp;´?yZæö{Ì?ÌÝ(ýÇ·?¤zè_x001E_Ô±?:E?"_x0001_³¾?vµ_x001E_A ¼³?^^¬U´?àÇÔ)µ?:±%gÃ?ÏÆ`¹ùì±?/× ß&amp;¿?W8¼­_x001D__x001D_°?Iÿâ¥&amp;µ?Æ4M[À?_x0004_ôýý¡¾?Î6òÀ_x0013_+·?_x000E__x0002_WÐI»?Ü7^h[­±?ÊÊ¥g¾?@¬#)NF²?_Q'0ha´?Ð,ÑÖÄê¶?û_x0012__x000E__x000C_Æ±?ÕÕ©Õ³?_x0001__x0002_(ötÅ,¹¸?vÖ§'T_x0004_³?÷Sm_x001B_²?|[_x000D_ïlJµ?,þeÖ·?`_x0005_ø«Dµ?t#&amp;Vú¹?_x0019__x0017_þÂéï±?UÏÖ_x0013__x0008_¸?ò_x0005_ÿïçlÁ?wb'Óß_x001B_µ?³«¼=º?}l«o³¶?¨$XE±?ÃÛOÞù$´?0YúwgÖ´?_x0015_^0©m°³?Ø(_x0014_,w¹·?¨cZ_Vx®?öâ÷»¯½?_µÃÊÏ³?,ù\`_x0001_=º?_x0004_¢_x001D__x000F_}³?_x001E_Rª^¥¡¸?Tú`j[·?_x0004__x0015_Û¯½^¸?4ê_x000F_KS´?#Óy|äx±?Øµ$âÊ°?Fa­_x0008_£pÀ?6â_x001D_&amp;.³?ìÿÜ_x0001__x0003__x000F__x0014_¶?*,i¼_x001A_º?«ºâM*½?_x001C__x0005_msº&lt;²?ÔôqVyÁ?qW9r_x001A__x0006_²?	!öjg°?+Í/uÁ?o%_x0018_54¼?Ôy_¸?Uó=VÔ´?½	¿¾ÓMµ?í'UòxI³?ª_x000F__x0002_Ê\´?_x001A__x0015_¼ä9ë­?¸/ðÁï´?T_x0006_fÏ½»?S¦ÉÇÀ_°?_x0007_O.Ý0´?é_x0017_|ëÑ»?cæØdÊ¥³?Aý_x001E_$¥²?v×ëûµQ°?k±Âö_³?_x000B_ÇµZ_x0019_!´?_x0019_·â}_x0014_n·?méòÖæ´?ßâZÿ½¾?_x0018_f¶½@S¯?Ç?;êÏ¸?r·¶_x0007_Û·?»u_x000D_(òy¾?</t>
  </si>
  <si>
    <t>ffc83c69318fa0db5209c19949becea5_x0002__x0006__x0001__x001C_þ¾_x0010_h¼?Ôø;"_x001E_[·?.g_x000E_½Ð¶?óa"Jéc³?_x0012_/Ô½·?»d_x0004_9Î_x000B_¶?M®³Úºµ³?áÙÓ_x0007_Ä?d´5;B)·?=õî_x0002_r·?¢ÓÓC$µ?SôªGÞ¾?*h~3ã_x000F_¯?KèMº`}´?_x0018_Rÿ_x0014_Ç_x0005_³?¤Î£Üäµ?3ej©µ?nPY¢¸?÷QtYûX²?Æà_x0008_BX\»?Vå	_x0018_æè¹?»=_x0013_5û´?Òc!³|yµ?1©´t¶?I	^ù®ý´?±hD_x0008__x0014_´À?º%J^ÊH³?6_x0019_ÃØ_x0018_ç·?_x000D_U=þ~_x0007_³?Õ_x0011__x0017_,_x0003__x001E_µ?ÇÝò·1_x0003_»?_x0004_´tY_x0003__x0004_&amp;ð¾?ü§@Øq-³?ÅO_x0001_P¡³?g_uÑÓµ?¿ÃÚ{_x001B_8³?ê6Ëf_x0008_-µ?ý·×­¿´?_x0012_ä=IÔÁ?oÆ1_*µ?ªn_x000E_eº¨´?#^¬)ÄÜ¸?ÎUÐ_¾º?Äwf_x0019_a¼?P_x0014_¾_x0013_#±?îVÚÌåÞ³?½_x000E_¾ÇTº?xã%y®¬³?òKª8i(°?¶GìS8¸?_x0017_VN º?b»äý´?Þ¦A¿_x0014_¶?´4Ýmlê¶?$Òn#n´?_x0013_WÛg²?D_x001B_q_x0019_Á?Üºé¨±?äæ£¶_x0015_¿?UÁ&gt;ÑÀ¾?ÊðÒ0Z´?BMP_x0002_Ö³?NÛþµç¾°?_x0002__x0004__Q&gt;/ß-³?¥»«ª_x001F_¶?¹}´Xñº³?±ÒÁÙ¶_x0007_¾?N#×a¡µ?Õ_x0003_`2:4±?ET×&lt;°?c.,rñA³?_x0019_Z½¸_x001C_µ?½;æ*tµ?Þc³}"¸?I«_x0001__x001A_ïd·?Á¥ÒI¼?Ñs´_x0006__x0011_1º?'_øråï¼?'²V+´?ß#Ä×·?¾×sp¨Fµ?ùÀ ÀÃ?Á²ã¨À³?¤pÛÇÓ²?¹~8V¸?«r_x0001_i²?Y¾Ì"AÁ? r1È_x001B_´?QWòý¬¶?_x0013_À¾_x001D_ý¹?_x000E_ÓºÊ._x0004_±?£ªL¡`s¶?M_x001B_Ó¹¬³?-i_x001F_Þ­±?þs¡k_x0003__x0007_¼¯²?3_x001D_e³?_x0011_¥U_x0016_?º?²OM()Ì?(Òr_x0004_î¶´?f""Ñµò»?qR¢ÁÀ©Á?YV'/´?ó:_x0007_Ä_x0008_°?ÃßxÚ¯¹?0º1à4²?SÿGËðS¸?S÷N_x0005_ÔÄ¸?vÿÊ;µ?_x0006_¿sßú¸?ÿ¯_x0001_é_x0019_­·?ü@þK¢³?½©½Äµ_x0003_Â?_x0004_kkå¶?ÌUÒXÎ¶?_x0004_T &gt;±?ø_x0012__x000C_;²?	9Çrà¶?JM]zwJ´?£ü{ÛO³?«uÀüð_x0002_µ?Wdï?Z¹?¸4_x000C_ÓÌ·?Ó.êqÏ!±?{Ï¶Åa¿¶?:_x0012_åe°?eÕúÄËàº?_x0003__x0004_cù_x000C_	ÕÜ³?OÅÑ9@Õ°?-\TlÊ°?QaÉ×ã³?WaKm¨ ´?ÿ_x001C_ÜÚ_x000E_¯?öó¾Gj¼?&gt;_x001A_C_x0013_¸·¯?_x0018_CQ	°½?_x0015_îH­q³¹?õ_x0018_ÄÓa¶?î[_x001E_IgÉ?_x0018__x0004__x0008_¼Jî¼?o®q¿§»?O_x0008_ðppµ?Þèoâ¦ó®?øk¾øI³?{FaÔìr´?äùãêuº?_x000D_g´z°?&amp;³_x0014_[_x0014_´?_x0006_nl|±?è«ª@7p±?1_x0002_¯_x0005_½]´?_x0017_¹_x0015_BÀy¶?Ëb§Õ'´?àãa«È_x0001_±?Õ¡½ä¸?_x001C__x000C_ë¿ôò¶?îE9_x0019_Å_x001E_±?Ï"	Ô,M¼?_x000C__x0004__x0005__x0002__x0004_;­²?&lt;4¸¡e´?_x0005__x001F__x001B_Eþ¸?üÍQ}ÄÇ?À o[@D±?«x!{ç®? _x0006__x0002_¶?¤±?=±ø'±?Ð}ù¤Ø¿?¿_x001F__x001A__x0007_ëÁ?à,_x0017__x0017_¯?_x0001_°ÅzBµ?Yç§g»´?Mm_x0011_Ý®?àÖ"	É¶?âm×ÊtS±?@]¥¾Å·?ìTÚ3l_x000D_·?ê¿ìßJ_x000E_Â?¬Ñxy©ñ¶?_x000F_Ù%a·µ?!ØÏa!W²?Gç¡Ý·?SßÎ_x001E_2´?ÿ¶ß\$ÈÄ?&amp;_x001C_hÌ_x0003_O¯?_x000B_Ç3Î³?zô³_x0014__x0003_	³?1.å@°?^V_x000D_­o_x001D_º?Mµ«`Z¶?M^¹ä_x0002_±?_x0002__x0003_v¸þ&amp;¾m¯?å:vÙö¹?l½×÷ÆW°?Òef©âÁ?_x0002_öÊû?\Á?X3_x001D__x001A_DË±?_x001D_º?³Ï_x0014_À?}5L²?ýé2g~²°?w£_x000B_þqË?w«³F»?u«_x0017_»1^¶?¶àÍñu³?@³n¯?Ù²Éa.R¹?EÉMN_x001E_°?WÝ´`ÑD¿?dýíB´?¨ñf&gt;^²?_x0016_ _x001D_d °?=Àn/$.°?ªi@Å®?=wEú&amp;¶?1jSG+°?9Ötþ×·?CUs&gt;-²?Hè_x0005_E¦°?¶­NË_x0013_±?µ_x0002_»¤²?8aë`_x0001_=²?³'1_x001F_Ú³?.@ñB_x0001__x0002_A¬°?Â_x0016_»NOÆ?«2ó:ÍÂ?dOz0_x0003_³­?Ë3×_x000E_'½?­¼£mJ¶?²eJª_x0011_ãµ?^ç41I¶º?gµÀÁIµ?û4_x000C_hÉµ?¬2;¹?¶_x0017_ÐÜïÆ?òn-û¶?Z7Ó5¬¯?_x000C_]Ew_x001C_Ç?íMç_x001E_Ê²?@§+dUû³?¶#â`ZÍ°?I®Âïs÷±?&gt;p×ÙM¯?f_x0018_À*Ã?'ª_x0018_ç2Ã?±ËU&gt;Í_x0007_¶? ÈsÅ¦²?´_x0015_ZÙU·°?(éêµøt´?$r%_x000E_tË·?^?ÜòÇ?m"û&amp;ÿÁ¸?_x0007_êÒï¸?wb#,Û/³?lRºVâX¸?_x0004__x0005_¶¡_x000F_2­4°?U	®¼¿?Ö_x000D_ék&amp;±?Ý_x0001_R¨Üc°?½QáÈÜæµ?÷­âeW±?kßÄ=á³?õ_x0018_c®Yu±?¥_x0017_ÅOi³?ÞM_x0011_@½?c_x000C_ØÀ_x0011_³?YýT)Ê´?Ï_x001F_C¡_x001E_°?:µ¾YCº?_x001D__x0007_KEí}´?$Ã_x0012_~SÆ?"ø_x0007_£_x0016_ë¯?þqïyìF·?y×ìoÏM°?å­0&lt;[°?ÔÃ\_x0018_×À?£étVþ³?_x0003_vM@H±?_x000E_FÒ3Ç¶?³³w_x0003_â¾?_x000C_¸â×¶?v_x000B_`Ï4Ã?7_x0002_X6´?ÃGbÐ\º?_x0011_ÜTA³?	hh$­®´?¤¸î_x0003__x0007_f_x0011_Ä?O_x0004_oê6³?|÷_x0016_°ÜÁ½?P·ºÌ¸?ü_x000E_¡ÝwÛ±?_x0016_Òé\±?¨Xôª«º?_x0001_ßrV_x0011_I½?ckN_x0006_´?¯_x0004_.n$´?y²Îì±?Ä_x001F_O¶?_x0010_ðïu´?F3ËÑÓÎ¶?ADôoài±?Þÿñ_x001A_ÚÒÀ?°np_x0006_µ?ËI¤û±?_x0010_X_x001E_5_x0005_µ?æðäÅ«·?ý©ÊÙ³?áÿ;ÚÜÀ?Üts_x0007_1À?Ê³mè¿°?_µl^&amp;¾°?5{»@áµ?:@ª_x0002_¹?§ºæ¿²?v1ý¼ïÆ±?@V´³½?Vcâ _x000D_²?r {åÈbµ?_x0001__x0003_¯JòP_x000E_µ?_x0004_Ûßq`°?_x0012__x0012__x0011_Z×íµ?§¬=·§Ò´?©QHÆe{´?¼Pä_x000B_÷±?´VÞúöµ?å²Ù·W·?'§xæ_x0019_´?t·&lt;«_x0004_&lt;¹?»_x0018_Ô¶FH³?Ó\KG³?bbëH^_x001B_·?_x001C_o_x0016_Úm/¹?Â½ßm_x0019_µ?¥©là_x001E_¿?¥ìª¢EÀ?[#ºCQ'Â?Ó®_x0002_ _x000D_D»?_x0016_1EØñoº?¡_x001D_ü"2½?ú&amp;:ÑQï±?¡_x0002_ýWÈµ·?ÉG»G_x000D_³?_x0012_£xo»?ü#Ü»	¹?_x0014__x000F_Hrõµ?_x001A_£Ò2¢ê¾?.$wwP»?_x001B_ôÛrq{±?t_x0005_¶³?ÅJì_x0002__x0006_v=¸?þ34¶?_x001C__x0001_+w±?}_x0017_äOê²?_x000B_ÁæÈHÅ?Ðp=_x0007__x000B_´?DÈc_x0004_¾²?AÜ@ø_x001B_í³?0g_x000B__x001B_Y¯?ÇSi_x000B_!¶?áMÐ:®?Ù_x001C_÷ò_x0018_F³?E¾lIÆ¶?·¾y×_x001A_µ?_x0003_¡¾_x001E_©¾?ªús¸Zì·?ÊAGvG:±?Úë_x001D_Ãª7Á?_x0005_j_x0018_Ó¸?"j ã³?|T,½K·?D(_x000B_µC¯?ö_x0013_*_x0002_Æ¸?¾t_x000F_)Ú¶?Of_x0015_;+À?·J_x000B_T_x001C_±?¼_x0008_WecÎÄ?¨¦ãØb¹´?fTU¯z±?_x0005_`üçÎ=°?ç^;TP_x0017_Ê?Þ¥cÝOÖ¯?_x0002__x0005_*tsx,¸?}Ù	Ð¶¿¹?×SR~_x0008_À?E²ó ª¹?Åu_x001F_IEf³?±Ó_x0002_+@³?_0Ój_x001A_9¸?V_x001C_}_x0001_¾³?¼Y	@O'Á?¡_x0007__x001D_Â§Q³?_x0005__x0013_B&lt;Ü±?gÈç¯½³?ëp_x0011_Ýîµ?Á37sC»?_x000C_§Y_x000B_Â¸?î­¬a§­·?_x0013_f­_x0003_±?dIZ¼7´?½X_x000B__x0004_òp½?eÖT_x0005_ð¡¹?o_x000F__x001E_Õº?*Vyñ?_x000F_µ?_²fP,¬Á?y}YpØFº?hk_x0006_._x0005_Ó²?Ãà_x0001__x0004_Y»?y_x0018_}«ñO·?üî½à_x0006_æµ?_x0013_58´%iÌ?|0Î_x0015_ö_x000F_°?¨WÚôWÁ²?³Ó_x000E_Ù_x0001_	 «¸?jV_x0004_¬C±?æ¥ìÿW·?Õ}_x0018_g¸A´?}_x0004_½o_x001D_·?­ÿ*Ö_x000E_±?Ø¹«_x0005_²?=_x0016__x0019_³¢´?_x0012_Î_x0003__x0005_ ­?_x0003__x000C_ÿÌ3»?_x000B_îÿdÚµ?m%_x0008_¾¹?ªÖÓ_x001D_ª²?ÍÃÅN¥Eµ?i_§ÿE´?Åñ¶Ä#Ì¸?ü¾»¯¸?ñ?Ò zÙ·?ËÃ&lt;»?&gt;ï_x001B_U~¹?YÀî[¤°?äè¶scÅ?«_x0016__x0004_¡Úh´?DÞìë_x0005_õ¸?¡_x000F_q[¸?Ô_x0004_uÑ³?U_x0008__x0002_èÒ_x0014_Á?lVó¤¸?_x0015_ã_x0007_r*¶?ôfà_x001C_§v¿?_x0001_öÅòGå»?F_x0005_±ä_x0006_ª°?_x0005__x0007_CzíçJð´?ç«_x0003_*&amp;Ã?êêQN_x0002_¶?Îpjä§Î±?5Ý8_x0004__x0001_ù²?ìKë_x001C_ìÖ±?Î-¿11²?2 ØJFý´?þ¯\Ñ_x0013_¿?ô?Ï¨b³?_x0006__x000F_]Àn¯?·Ú_x0014_[-_x000E_À?çTÑd«R·?¼®qÏ§Ä? ßë_x000F_¶°?|Ç_x001C_)²N¶?±Dt¥Ê½½?ëßôu_x0018_³?D)-8â²?Zo\®Ùx´?_x000D_Wò(º?Ô«,Y(ïµ?1sÔï/¶?_x001C_%J_x001E_æå¹?Kt6Zïµ?ÄÁuðj¿?ÏÚ_x000C_*!JÄ?¹"gìo½?pÊ`èÌ3¾?@ÒÈ!_x0014_Æ?1üLñâöµ?_x0012__x0006_à_x0003__x0005_$d´?T¿_x0010_m_x000C__x000F_³?hE§_x0014_¯~²?Âzå_x001D_KÒ¶?²o_x0001_Áä¯?¦Py}4ä®?Ä_x0002_ÂF´?÷*z³_x0002_&amp;³?¿äSCªôµ?[ÏÈ_x0004__x0017_Î·?1­¢8õ³?¶¢ñëÚSº?Í(ê ®²?6»µUÁ	µ?6fp46»?ô·¥"nö°?~úE6Ãô¹?ê0¨Å³?JèV3³?¹2m*Vñ¶?$ÙmT¡Í»? #¿.Ã²?Òd@£U°?oÏ_x0019_o²?DkS\Å©´?ìãÝm»_x0015_·?ûÔ?kèÂ?G_x000B_¤Ouß¶?;£Yä»?ÜÂ!_x001F_B8Î?¡'²_x0003_²»? Ã´Ûï¹?_x0001__x0006_j¾°Mr+µ?é;ûÄ?²?ohÁ _x001A_Ä²?åÄã0_x0004_´?»&amp;°J°?zÏ©ýZáµ?$òÏ:Úµ?_x0003_\­Ü-O·?!zë´?.d%ü_x0005_°?×Õ¾_x0015_´?ÆXÌb¶?î*!Þ¸?~Ëê¢¬_x0007_´?fýI9þ¿¯?~rÆL6¾?uU&gt;éìf¶?B_x001E_Æ÷_x0006_V·?J_x000F__x0008_z4»?f!ß&gt;_x0019_´?_x0005_UkµyJ½?Ã4GÐiä¶?L_x001E_Ì8Å1³?³z@Õ_x0016_N½?ÿtöº?ªsÃìb²?â§æXo¶?¡ÍÍó¿¾?Ãs_x0002__x0019_÷ü½?ô/¯¦_u²?9wÛFÝ´?¼øx_x0001__x0002_í£³?av-n_x001E_8°?¤b^.Õ¸?B_x0004_=/»°?²0_x0001_o¬b´?ÈÐsD_x001B_´?ó½ñ»Çá±?Ç_x000C_¥ô²?AMÁ&lt;_x001F_?À?{e1àÁ?©'c_x0006__x000B_¶?á{×g¸±?±OÄ)Î±?Â¦M_x0013_-1²?I_x000D_Óä:°?ýUó¯_x0014__x0004_´?L&amp;ñ_x0007_&gt;Á»?¼qÅ_x000E_ ´?_x0007_À|Ð·?5N3qx·?ÃtÒ¡V±?}KDÌlÃ?ôÇ/ÛË_x0017_²?Ç1Ke¿?&lt;´æ_x001B_pè²?ÆP_x0017__x0004_­µ?ZlÂõ_x000F_¸?_x001F_¸_x001D__x0004_KþÅ?®%÷µ_x0010_æ±?¶(ÈÛd_x0003_·?_x0003_¸°ø¾?öpúV \´?_x0001__x0005_j(C­gD´?_x001B_*Ü3_x000D_|±?_x0010__x0019_b¸ØB¸?fÿ	]ú¾­?_x0010__x000E_Y¼°?\ _x0018_*Ø/±?Ø:94r²®?ºmÇz¶Ã?HÂ$Ó¥»?ÛqÓ	bQ´?[²Å[NÏ°?F"_x001E_Ú½?ð _x0015__x0010_+¶´?_x001A_ZD_x0004_!Q±?â\e¦±?H*ùbÎ¬?_x001C_Á_x001C__x0006_q_x0002_²?v9ÏÞÂ~¶?ÓïLcA´?OÞ(òæ&gt;±?.´¸S/®?:_x000E__x0002_Õ_x0012_(·?xG§æèÆ?Ü&gt;´ÁË±³?_x001D_Þ/|£¸?vÚ×7_x0008_±?_x0012_ûvï³û¬?½_x0003_éÁ#°?,r§³?×_x0007_.ÆP/³?mâ_x0019_¾`ë´?Ü§Sl_x0002__x0004__x0005_;Ã?¡_x0008_o3Q_x001E_´?_x000B_K_x0019_ö_x0012_&gt;¶?"R F·?uÌy¸3±?&lt;A§_x0015_^±?7_x0016_®)x²?_x001E_¬µ¸Êß¶?0Ó_x001B_´-Ú·?ñ¬ëxÁ²?9_x0005_9·Â?t-_x0013_ò_x0018_ö±?X_x0006_µ×Vì±?ÐW_x001E_³?_x0003_¢	»§¾?_x001D_KÕº¼?úí&amp;À¶?_x0008_qéú#Ç³?Ha¼_x0006_z¿?1áâX_x000E__x001E_±?|Û¬"uÕ´?bwHz¢×³?ãÖR_x0012_Ïÿ°?Ä_x0006_ýÀÅ°?©]LÕ¢´?PÚß¾ó®Æ? _x0013_è¾?_x0010_gÁõN°?\_x001C_õuE´?Mz{^_x000D_º?®_x0001_Sò%vº?tá._x0018_°?_x0001__x0003__x001D_CÆM$8Ç?ë&lt;ÚéìÎ´?tZ_x0010_F%â³?Î(úSZ{¿?eÅPZ3Á?§ô'_x0014_¡iÀ?èI_x001B_ÍÃj°?å u§._x0018_·?~þ3¨Ì·Ä?"%_x001E_|Ý\°?JÌA²?ÍyªôJ·?&gt;2ÀSkj²?®_x001A_Òº$×­?k)¬¿S¶?ÈL?_x0007__x001B_Â·?k¿«Í=·?_x0012_ìRÍ6M´?2öj_x0001_¼ï²?sU ¾W`¶?_x001E__x0002_­_x0001__x000E_±?_x000E_×O½²a·?Ø©_x0017_¬]µ?÷êô_x0001_\¸·?äj_x0002_{%_x001A_±?®ùî5]x¯?Ò,À´%7®?¿«_x0017_üÝ½¹?Á2$F¼¿?qk¶aXÂ?`,_x0008_Ú_x0011__x000F_µ?ölVª_x0001__x0002_Q¿?v9é8Ê°?ëÎ´?_x001A_Aÿúæi¸?¶2_x0004__x0005_º?øê¶k µ?ÿÖy`?Ê·?p.$n*£À?j_x0005_v_x0014_h³?&gt;_x0005_ÿIë_x000C_¹?N(«Qm_x001F_Â?'È·_x001C_=_x0001_´?gm;ð_x0003_µ?ÚÌ_x000D_ÕS²?÷_x0018_)®?íJ_x0018_#±)°?;ê#Tþ7´?6ðèß¿Â?cg¡_;,±?äøgr89»?@À_x0005_=­?Éþ8jH®?×ùÂ_x000F_º¸?­Ï_x0003_=÷]¿?FBP!Ó°?Ö²¾ÿ¸?ÿ_x000D_©_x001C_c¶?s;/Ü;_x0007_±?]Åº_x000E_Ä¿µ?\è_x0010_m±?N¶À3©¯?^Ü¯quU¼?_x0001__x0004_kC¡ß·?%&amp;VnW8¿?p__x000B__x0006_ÃO²?ñýê°?ü]µ_x0011_"¯?V_x0016_¯Â?Ow53ÅW²?¿ü[î8µ?p&gt;ª_x0002_Õº?q#^m¨Ê?îóê/»l²?ÜzzE]_¹?¾_x0002_ä&amp;_x000E_¹?c_x0003__x001F_$_x0001_³µ?d½½S5Ä¶?a]¿_x0004_¹_x0008_´?¤'öÍ_x001F__x001A_¾?§â_uÀØ¼?0½F¢WXÀ?'MEÏ²?.À: º?_x001E_Ù+_x0014_LÁ?:[×_x0018_-³?Wr_x0016_7b¸?ea3k_x0019_w¹?°_x0012_ÌæK°?_x0008_U&amp;Æjq®?³ÉÖ05Æ?:|=e&amp;´½?ÃXw_x000E_¯¸?&lt;Sõz¡Â?i¾_x0002__x0004_X&gt;²?4²t¬©EÍ?æ'gx3á³?-·-±³?hÕ`ÿÞ1À?pßßÏ®?_x0006_9áÏ_¢¿?ï_x000F__x000D_¯.C¸?q_óé»Ç³?QÁ«ß¿?0xÓ,®²?«Æ²ú¶?Å·¿7I½µ?@_x0014_ú~w8´?ìèÃ._x0005_°?­¦êvS À?&lt;|cnnw±?1Hÿ±ð³?f	Ë]Ë°?4_x001B_æ_x0011_Í¯?Ä¹m_x0001__x0004_ê¼?O	§¦@¼±?;ì2Åa²?¼wi'¯:¸?ÕNâ_x0019_Qµ?BÛ1Ã°«Æ?H_x0012_¼!û§¶?j_x0003_V"ý¿?cåre³(Æ?Ø·î_x0018__x0007_³?ÉqlqgJ±?´¼Çf¼?_x0001__x0002_¬_x000C_?}"À?ïÅ×ª&amp;Õµ?zø$_x0014_Ã³? 2ÍoúÚ°?¶û_x001A_é|_x000B_À?_x0011_ãÖÔ÷¶?_x000C__x0004_ýH_x001E__x0008_´?übýo_x0014_·?Ç¤Þ0J³?iÛ°_x0005_Â?PÿFqÝ_x001F_Ã?H_x0017_L(Â?«¿oa'»?LàÖÀñ¼?W´µñ_x000B_·?DÐ_x0001_+®?_x001D__x001B_éÞ&gt;Ò°?ãGmÍ_x0005_^´?¤4ãa Å?_x000B_(_x001E_¥1ÔÀ?twÿ$äH­?M~@T|³?ÌË&lt;±_x000B_ßµ?-ÑéÁ=º?ÙxW&gt;0¸?_x0019_¦¶h_x0016__x0018_¶?,Â(Ýë°?uº@_x0018_ÎÂ?úvuß_x0006_Âµ?	Cô_x0005_¹?ÒÒ4É)'³?2_x0002_Cc_x0001__x0007_)_x0010_²?_x000F_ä¹©ÆÑ²?ZàH·\³?_x0002_´Äèµ~Ä?²Ù¹,_x000C_Ù·?Jáò_x0004_Á?û.{É¤·?úól«j¯?¬úÇ¯ý_x0004_´?hÎ«Ç&lt;_x000E_³?Lö_x000C_k]£²?É_x0010_	bÓ_x000F_³?2=í2¬À?_x0019_-³_x0019_E÷²?º~vº,¯?(l_x000B_þm·Á?Ê2ÙË_x001C_´?Gùô_x0005_rÀ?Æ_x0019_K&amp;lÜ¶??a(e_x0018_´?àj#`:½?0&gt;\ÒÀµ?moÅ¯Û0´?1¨E¿ë_x001D_¶?(õ0_x0011_hÀ?4Õ_x001F__x0019_ô´³?yz_x0006_ÔR_x001A_·?ÛM¥_x001C_g»?JÇÕC´?_x0003_òóf²?æ_x001C_]Q@A³?AC_x000D_HD4´?_x0002__x0003_áUS÷ÕNÃ?ÛDuèx¸?¹â"uµ?¢ü_x0018_?_x0014_§¸?Óëü£6Ä?:çßX~B´?r¥_x000F_N+µ?_x0019_­ªàæM·?Ö^þ_x0011_Ùâ²?Ã_ØøËµ?ßp_x0014_4µ?øø÷_x0013_Ç²?¶·´ç³?¯_x0007_ÄbPø±?WFY¾Ä³?y_x0010_|MÌµ?z_x0008_:¿Á?d¹©	è°?ð0§_x001B_Læ±?ÛqmÅÃñ±?[52þ´8±?C.lé_´?ªð79ßY¶?å1&gt;_x000C__x0008_Í¹?E7wbOcµ?Ì¢b4_x0016_±?etý|yð²?Â&lt;_x0001__oÿ°?¶ÝDÑK¶?½[xµ?*_x001F_Uþ#¾?Hîé¿_x0003__x0004_°S³?ÏõÅú&amp;4º?o´ÿ_x0014__x001D_´?åàQcbëÂ?àç»éß÷·?LÊ_x0013_µHÆ?3Û!_Ë²?Y©Oß/ß³?_x0006_^·wà°?Æ&gt;_x000B_D°?êw0Éû¹µ?O5¯&gt;%"º?þpìàù±?#*±:_x0018_(¶?÷_x0019_Vªö¸?É# Ñ1'¹?÷+·ºv\´?Ï_x0012_P_x001D_³?_x0003_N¡f7Ã¼?_x0010_TCÏ·®?HÔN(_x000D_°?2¾1_x001C_êåÈ?Ô½&gt;ÛÀ?_x0001_{qºzFµ?_x000B_å_x0014_èäµ?j((ÿ_x0018_{³?Ô_x001C_¶_x0010_~t°?¼pÇ£N_x0010_±?]¨U40á»?_x0011_«D¤Jj¾?ß¶õ¸_x0002_±?Ù%Q³´?_x0008__x000C_WpÛ1¢ç¶?_x0016_	Ò	4´?XV:ï_x001E_³?´÷°_x0011_û¯?Ö_x0008_Îº(·?ê·_x0002_c³?N_x0005_ûÏ×V´? £_x000B_áôàÃ?_x001B__x0001_&amp;{ù[½?+_x001F_|_õKÈ?q_x0017_E§¨³?[ÁÊaÄÏ´?[M¢hmÂ?e ÊØh´?'Ãè_x000E__x000C_0´?ÈVøÞ3þ¿?_x000F__x000E_sÒ¿?_x000C_?_x0005_ënµ?ô_x001C_o"¼?_x000C_'2Ì lµ?_x0007__x0012_aýHÈµ?):ôÎ·»?Ü_x0003_Å©oÑÀ?&lt;Ä6åã¸?_x0006_1gø%¼?C¥Ê_x0004_Ëzµ?2mM_x001C_¢¸?B&gt;ÿôÈ¯?º_x0016_ë_x0002_8Ý²?8ô«Ìh·?j3+þà°?ü·ì_x0002__x0004_&gt;¸?ò_x000F__x0016__x0001_*¯?Ú¹ñQ_x0015_ð°?hJ_x000B_ÕÕI¹?)S_x0003_AA_x0003_´?4K/n´?_x0008_ÞXUïÇ?g¢ÿ7,²?ªâc®?_x001E_ùX(´?­g%´±Z¸?ß.KtË´?ý_x0001_ù1AÏ¶?FA³F«Ìµ?bÐÙ¥Þ´?4aë_x001D_É³?§«b±?)rÈx_x0012_´?ÚÜrÉÀ®?ÍèOuý»?/:*ãõ³?°±&amp;Ç·?_x001E_Ni_x0004_swº?2@oe_x0010_G­?&gt;Ó%_x001D_ïÊ´? :s`¦»?´×àÞF¼°?ùïOô_x0001_¶?*½ñ½´?__x0002_Mí_x0006_µ?2ÛJ~kÈ¸?KÒ_x001C__x0004_×*È?_x0001__x000E__x0012_Y¨¶8´?,Øþ*­W¹?4_x000C_KV!±?_x0004_æ©_x000C_È¿¶?fÂV+y°?]?_x0006_M_x0003_d¸?ÓÔRG{N²?+é*0³´?ç_x000B_BUÅ_x0008_´?_x001A_ZÈ_óá¾?ÓP_x0005_Ùÿó³?áç¨à®µ?éÈ ¸¶?ëÝáÞÒ³?¦·ÎÜ_x000D_»?T_x0019_8-*Á°?ówt¿Ù°?nQ_x0004_+¢³?" å¡u¹?N¡_x0007__x0002_±?³U\'vµ?è£¼Á-¿?B%5¡_x0018_1µ?¯|û§-²?x¨M¢Å?`lG=õ¸¶?ßû4_x0002__x0018_À?	@ý-ª²?P[îr_x0014_^³?Ø8ºe%´?¾üU:ê$Å?_x001A__x001A_YJ_x0003__x0005_¿=¯?0¨)Tx±?ð=dùï_x001E_À?-ú_x0011_RìÂ?Iþ-2Êª³?]C_x000D_-Ç°?Ã_x000E_&amp;kµ?_x0016_¡³r®ãµ?PÍç_x0015_	_x0003_®?_x0001__x0004_æñ_x0005_º?¯OÅØ_x0017_±?l_x0007__x001A_çOÌ²?¦Å4_x001E_@|´?Íi_x0004_3VÁ?|¡)Ü{2°?dKûü(²?o¨Êöò³?_x0007_§³_x001A_·?¼HT_x0006_â²?vF²Óñ´?¢ñÜÿ_x0007_§Á?í6ý_x001C_ÄÀ?¼rÔ_x0007_ô¹?Þ_x0001_ïÐo¥¹?Ø_x0016_ÏC#9³?:8¨=vv±?l=_x0015_×/Á?aýü éÀ¶?_x000E_o_x0002_þÃ¯?')Ø;	´?Ù:ã_x0010_?%´?\5GyÌ¶?_x0001__x0004_5_x000E_J0g´?lh¡°?¬²=²?58+ì1G°??!Ñð´?½·áÓö+°?JÛÇ?µ?¢ç_x0011_±ì­?oI_x0014__x0003_Î±?Å_x0013__x001D__x001E_dø¼?)3àA¸?âª4÷¢¯?j¶`óJn¸?,_x0014_Od_x000E_$±?F_x0008_©+îH·?å_x001A_x~øºÄ?_x000D_äC^áÃ?»ù_x000F_0Úù±?Æs¥O@_x0017_·?_x0006_âe_x000F_Î¹?²çb¨8*´?q]¶ø_x0016_¶½?*.ÆÞûE¶?I_.YÉ¸?Ø`þ§¤»?ÌÊ'B.°?_x0002_ðvÄ_x0006_¯?Ô_x0011_;IT6´?èÚ_x0015_oÊµ?_x0011__x0013_aû²_x0005_µ?_x000C__x0003_Þ!_x0013_ü»?$¶Á_x0002__x0004_]_x0010_µ?Þ±Ë[§¯?_x0006_vº]ý¶?H²V¹&lt;5¶?·¨Îí0.±?çI³åÃ?YOÁÊ%µ?|#'#ÆôÉ?×ø&amp;xZÀ?_x0002_(°B²?Ao\'¼²?¤_x0015_×ó_x000E__x0003_Ä?¯§hV·?6EÎ2jÈ?¥Ç·ËeÎ?M§mÞu±?³¸NVy´?õ}Ï_x001B_QÀ? P_x001A_·º?_x0008__x0007_êWµ?¡·_x0001__x001E_ÆÅ·?¼Ùþ¬±?kÎÞ#ÚÆ?_x0018_±_x0019_±?Òb[£¶?«_x001B_H_x000C_ü´?/ã6½³³?ß¬Zµ?ËÀW-}s·?æxÙ÷ýA·?_x001A__x001B_i=Z¾?hµÊ_ûÁ?_x0002__x0003_£_x0003_è_x0010_¸ÿÂ?j0_x001A_9¿?õ²`ØNl°?®ú;NÍ²?â^+Únÿ½?	Óy$Ë³?CôR*_x0012_b²?h"+_"?¸?¯b7-DÓ±?w_x0015_U_x001D_6³·?L}*f0î´?¿¿ì_x0001_£°?¾_x001F_þÁ_x0006_Ý¶?³¥¿b_x0017_ µ?Rf-¾Ñµ?z6:7²?_x0004_ãÆ\µü´?UkÛÕ_x0010_»?9º¿¶Ï°?íí_x001B_º?_x0010_7g¹?\&lt;UÉ.³?N^VT"ôÀ?_x000B__x0003_lm_x001D_A±?ÔúZb&lt;µ?à1´?ãáæ9Ä?ú_x0007_ègfÃ?­ë¦hªÞ¼?HY_x0002_K*¶?¾è  ¥°?_x000E_G¸_x0001__x0002__x0017_´?÷§÷b_x0016_ä´?ÿU&gt;ÊQ0°?]m¸ùV¶??c³µ³?\_x000F_2 _x0006_¡­?_x0008_CÀ_x001B_Ï»?_x0004_S_x0018_8-Ö±?ü¿Òö¤s²?_x0008_ÝCØo´?À)¬´½à¯?«N_x001C__x0002_£Ç?yæd £´?§Ý_x0006_¶±¹Â?û_x0010_â;o»?GSÛ²?O±Ë·_x000B_µ?Z!bÉ¯?HT!²´´?ámvH¥z´?ß	jº¹°?_x0002_ÇK_x0016_è½?=Ï¿»·?Td_x000C_bmº?ÔºÓi§â¶?_x000E__x001D_KoA_x0013_³?+ü»bVØ·?nA¾çÿîÁ?ç_x0013_|_x0019_.·?QY¤_x001E_ã·?Ú¯úvS°?\ªæ,³?_x0002__x0003_YCn(sY»?­BTw³:·?HiÈ{`´?ãûÏóãµ?Ýè.ýc²´?­_x001D_ú\1´?¹_x0010_2Å*°?_x001B__x001A__x000D_­º³?¹_x0001_^Ë¸?vÖó÷\_x001D_È?èß_x0002_À?ößv_x0006_®?Ú5Nó_·?ÀËNöª[¶?_x0010_K_x001F_Dº?à_x001A_Ne8Gµ?ÍP¡¥P]°?Â_x0017_ÇT¿À?À¢_½£²?_x0008_ôÍÜéE¹?.c1Þ`°?í±è®Oµ?5Ô´Ã¤´?)Má_x000E__x001A_åµ?¹#¬ÄY´?+%¶ÒÍ·?|_x0018_ÆñyîÈ?Va?ÛÝ_x001C_±?%çk_x0005_(ÿµ?ÉV48ÍÜ´?Égôã­r´?qÉ_x0013_Ã_x0001__x0004_£2±?3Iñ1á¹?%?_x0018__x0017_@¸?_x0010__x0011_ù~°?qü{À~µ?ø;7_x0018_LÌ½?°­¹_x0003__x0001_÷²?îh_x000D_§Fb²?6¯bÈÌæÄ?åXmçË±?øl³_x0001_³p´?_x0011_ 841½¸?/\¸.Â»?óoÖi_x000C_º·?Fd_x0017_Ì?TjÈÿ5þÀ?¾³#ÊR¾?U¶h:®°?	­#_x0003__x0006_y±?{Þ,ò±?e1Õ_x0013_ï_x0001_´?kþÅûji¶?è_x000D_óØE´?Fåå;¼?UdÅ²?}Bä68î¾?â&lt;_x0001_º01¿?±Q_x001D_Õi"°?Ø_x0003_vb³?-_x0002_}_x000B_pù·?µÙ-Pj°?J_x0013__x001A_O®É±?_x0001__x0003_·¿ÙJÜ_x0018_º?KÄ'-ô´?8·_x001B_Ý_x0013_²?¤N×Q&amp;¿?¡´:±\°?·¤ÜÀpWÀ?b_x0003_æª³_x0019_Å?RZaì»?P¦Ïþêó­?ÉÛÁ%P ¶?ï2]§áß²?nº_x0016__x001F_½?TáPR_x000B_¾?Ø¤¬W´_x001E_´?_x000C_&amp;#Î°k°?¾ZK"¼?àev$µ ¹?¾Ä_x0019_ò¶?~á_x001E_ìÁ?àNõ_x0011_µ?6_x001F__x001A_w'_x000E_µ?tAéÿ¸¯?M_x0001_ÇYþÉ°?ñ@kÐ_x0003__x0004_¶?ÓèÁzî¸?µÂ_x0008_Ó¾?_x0001__x000D__x0002_v#£»?³¸ë_x001E_y¹?»øb´ðÀ?]ååF_x000F_âÁ?4_x0012_ÈVù¶?æ_x0015_ßã_x0001__x0003__x0016_·?_x001D_¢©Z5ê¶?Z@Ór»½´?9îÇ+ÙÙ¹? ~ZÒfÿ¼?+-_x000F__x0002_³?¾mÂ_x0014_I²?2Ì@îÎ¼?_x000D_µLR3õ·?¢èâ`_x0001_²?XÔÚ4íX°?32S¯£_x0012_±?X"¦zÓo°?d¬\7{»?ëMx°?HÐ.é*É½?(B*2´¹?/3Ú·µ?µ_x001E_èÀör²?ÍËà1´?©¥[8Á?k_x0007_¦Å°?1_x0003_¼S±±?$_x0018_iR_x000B_èº?å_x000C_J±¾ý²?çjò*_x0011_Æ?g·]ìòµ?\£Å~ë²?_x0018_=øÈ¤_x000B_²?^®ßÀ¾?xiù_x0017__x001A_F²?_x000F_;~_x001D_o¸?_x0001__x0004_Û9ªêPì¸?Ð-iÒ¼?êt~=¶?}^§b"c´?YD\9iÓ´?v_x0013_z¦_x0007_µ?Ô:/ÍÃØ³?ÂûUáxf±?_x0015_Rî1^°?Îc\hêOµ?f_x0010_d_x0011_ìB´?~&gt;O_x0001_!Ö´?OáKyÒ2¶?ú=PpÑ=´?JÐ*édh­?±û_x0018__x001F_Ø¹?¢UÔ¯?Y.K.?±?ã_x0013_ÝY¹?_x0010_ë_x0002_&amp;P³?U¹Ñl@²?î*ÞÆVfÃ?ð!»Úª_x0005_¶?ÙÏ½_x0011_¿?Ô{_x0013_K­_x000F_»?^Ù¾ê´?¦ÌÓr¥]±?Üe_x000F_ä_x000B__x0003_Å?°=Ên½?Ír¯#ô·?ÔÜGÖ_x001B_\µ?al$_x0003__x0004_(µ?2Mu8±?'àIã´? RW9PS²?8ý_x0011__x001B_Ù°?JÆÃ_x0003_Xá¸?_x0004__x001C_oÀ_x000F_Ä?.dÌÃ?ßG_x0015_W_x000D_µ?S»ØÄ_x0001_³?¬ñ¥é_x0011_U¹?®_x001C_±æµ?"ê¥_x0002_¸?È2_x000F_½ìU´?_x0015_¹±?Ý]®5Í¾Â?3)Éâµ±?õ.ÜzNl²?½_x0012_ÒØû²?Ù_x001A_Ô;Ä?_x000E_.Y(:²?(_x0002_WÖÿ´µ?wy­R_x0012_Æ½?_x0016_vD-3¶?_x0002_ÅÒá=°´?_x000E_¦W½ó_x000C_¯?ÍÈ5wTÃ?3fd_x001A__x001B_1Å?©Ý;ÄÓº?¢ÇvßÎ¸?»ò¢Pµ?4%Xp?_x000B_±?_x0001__x0002_8Í_x0016_æ²?é&amp;½Ë&lt;Â´?_x000C_Î~_x0017_l|·?3ÑW_x000D_^V´?ñs.7¶¿?_x0005_äÁÑÉ¶?9_x0001_{o·?_x0015_»±TX_x000B_²?Y$_x001B_7³µ?STà±á_x001E_°?¹@_x0015_Ç±¸?¥@_x0004_ì|·?å_x0006_&gt;Y±?ÛmY6ý4Å?÷ì¯B4í»?üI¯±?¹Hy_x000F_TTÁ?d¸_x0012_¯¼¿?pû9"³¸?,Þµ_x000D_m°?ÿS	0-mÀ?²m«±?_x000C_ÖSéi³?Ànó_x0016__x001B_º? ë-x_x0004_^½?¨=#éè§Á?7p!õéÃ?5ó? _x0002_e¸?!_x0004_	/¿º?ü5²?t?:&amp;ß ³?,º_x001A_×_x0001__x0005_a²º?_x0003_')Ï.±?Æ!þ¹¥öÄ?wWTM_x0001_µ?_x0004__x0012_*)½?_x0016_Ñø_x0004_à²?"Â:òMß²?ºâ/Ã5Y¼?L&amp;ä_x001D_-_x000B_³?`¢_x0011_÷48µ?´_x000D_&amp;Ä.³?NâE¹_x000B_í¹?Å¸Q_x0002_2ª³?û~|ÙÊsµ?Z)_x0001_ÈQA¯?½[ÌÑ³·?ét!ºI7µ?3_x0008_¼?YV_x000B_]U,´?ï_x0005__x0011__x0007_º»?_x0012_újdØ2¸?¾¼ô­_x0018_2½?V_x0008_&amp;üo´?DyÃ1Ö'µ?#_x000F_qÝ_x0016_¶?ÐÒ_x0004__ñ²?o$6£Lµ?­ÝÚð´?_x0003_ÊF-Z°?*?2ÁàQ±?G.-µ?&lt;)`1³·?_x0002__x0006_$Å_x0007_öe´?Â)#Q_x000E_2®?õ_x0018_eº°?_x0013__x0015_0Ê_x0003_¹?_x0010_É'¼?½½2")ö·?c[ÈìÊ$°?ª_x0011_ñ°ý­?þ&amp;EU_x0013_º?_x001C_H»Bý¸µ?ùü±3Ça³?3¹à_x000F__x001D_³?¾TI(°?=ÖCs«µ»?{Ø¨_x001F_2¢¹?ÖÎyaª+´?@_x000B_Ò[©³?&lt;déTN±?OÆ_x0002_®~½¶?Üæ_x0013_D_x0011_¦½?üIRXÈ?`óò3´¯?_x000C_Ö#[³?3,´p¸e°?ò_x0005_^Áaï¯?ýrÛ_x0016__x0014__x000E_°?Îddãl²?ï¦ÐÏê_x0001_´?µCÿ´_x0004_¬²?hÂ¡ds³?FÉ8Ìm?°?Vïy¯_x0002__x0003_î¸?W½e_x001C_F¸?ïÛt`WÖ²?GJ¶y¯?v_x0015_òXÈ±?r-_x0007_Ç*¯?âçHu¹?Ê«ÒÜÔÞÀ?Öð[2ñ®?@n_x0017_C±?æìÀAe²?c?§O_x0002_Lµ?(VCDJÆ¸?_x0003_7|¼ö®?á{´r_x001C_´?&lt;ÁBz/¹?ÐT¼EøÃÄ?,5Úê®?ó_x000E_ Á_è¶?rÖg¥µ?N]À_x0005_'À?_x001B_lØñ9V°?^¤}ÊÔ=³?sî¨·_¼?~¢nÐµ?_x0016_¯Ó¼U_x0018_±?/_x0001_Q5²Æ´?%_x0018_lÞJr¶?ò_x001C_æaÚÄ½?_x0015__x0008_Ú_x001B_Òý³?3_x0017_Í_x001F_î¹?=|ÃZÁ?_x0003__x0004_sÇ_x0007_Ò´»?¶ÒÄ@É»?2ËLáÊ?Hé_x000F_*_x000B_.±?M7}±b!»?Ñá÷ëº? Ù_x001B_ñú²?~2ü­§±?^I`%_¤²?kwz_x0018_þ¾?_x0016__x0017_ª®"¯?Ài_x0014_[Åwµ?ÔÈ0Âß_x001A_³?7@P%Y_x0001_¿?_x0002_ÒÌ_x0002_ê¼?X²ø£_x0003_¼?X¶j«Òv»?þd¶pj»³?c_x0018_eÊ´?9ð &gt;L¿?Dwö7µ?¾]ÜïU¯?mHË=F³?Iå~_x0016_Æ±?VDN_x0002_aIÉ?¾`_x001E_,"¼?_x001A_¸_x001A_³ì³?8á(Ã{-´?ªQ	ª¯?äþ_x001D_ï_x001A_X¸?Äwõò_x001E_²?Õ_x0008_*X_x0001__x0003_3³?{A-Ýöß´?@w¬Øº?Þ_x0001_=Îg¼?Y'qà{°?D]oXyÂ? QdE_x0010__x0010_Å?©_x001C__x001E_1CÙµ?&lt;â|_x0010_¿&amp;º?ÝDrhÄÁ?Tö¢!&gt;´?Ê_x001D_ï=ìÀ´?«ß_x0014_»Bµ?·ôêg_x001E_´?H_àÝÀ}°?ÏøøkÍ?&gt;"9Ø"Ð±?_x0013__x0005_ª2»ù°?&lt;,07_x0014_³?)ý¥Z'²?.Óÿ_x001B_&lt;_¯?(j_x0007_#ÝR®?_x0013_ZzT[pÂ?ú¨Õø³?åW{\ëp°?_x0003_ï_x001F_±?«ÄK_x000C_²?]¤_x0002__x0012_;°?·@|'­_x0002_¶?F_x0005_kä¼·?ôs_x000F__x0018_µ3¼?çb³°?_x0001__x0005_Ú¤Õ_x000D_ÿáÀ?_x0018_Ô¹Tñ»?jr_x000E_Üù³?ªz43Ìc±?îÈ/^tÏÄ?9o_x000C_Ô4Ä?ó	b_x000B_´?bªÃ_X¸?¶F_x000D_ÔÃ¾?Ü&lt;ñ·#À?_x000D_÷ò_x0018_T½±?èÊï·?è¸3_x0003_V²?·Fµ1Ø_x0016_Â?_x0007_%ã¨EC¼?NÂ(l¼m´?a!FßâÂ?î©_x0014_	ûÌ?_x0014_Kî0ý0¸?Îx_x0002_X`Á?ø_x000D_Uö³?è¢Gâ_x0017_±?*I+@¶?ÃJ_x001B_±±?MXÌ_x0004_{´?#x«_x0014_ÿ¸?A_x0004_«.ü¸?×À~&lt;¶?¿èfÇ'¸?hMW±Qr¹?1fH_x001B_[|½?ÅCZ_x0002__x0006_ÿÈÁ?R_x001D_1(pù»?\_Û_x0004_ð»?æ Eoö¶?Ço¿(øµ?S²~_x0001_Ë´?_x0001_wÂ¯ë*¸?ñ"_x000E_é^¤¶?ar6b/±?â	d·Óµ²?d=Û=µ?ù³(¬áÈµ?_x0006_X_2S_x001E_²?_x0002_µ_x0010_±?«ú?_x0010_ö´?VâBn`¶?|³cæ£_x0015_²?Ï_x0012_;]×³?ö_x0006_·Íx¶Å?Êñbà=_x0005_¸?©ÿçöî»?Ö7_x0001_´?_x0007_if_x0018_ã_x0014_²?Q³êjçµ?õ_x0003_ie_x000E_Á?þä®gq²?ö_x0019_£æ]Ü³?O5V_x0010_Ám²?öÕ_x0005_Ðû_x001E_·?@_x001C__x001D_é_x0013_ç¶?Àó#þ@Ò³?\´óxyÊ¶?_x0001__x0002_ÎTÙí$´²?_x000D_Á{_x0004__x0013_vÈ?X.oò_I¸?Iä¾Tz0Ä?"_x001E_áf_x0008_²?_x0006_9Í_x0005__x000D_²?²_x0013_Ð5G_x0004_·?_x001B_ì_x0010__x000B_nù±?ºSïT_x0017_À?Â»ÞZ±?ÌÉ,ý%±?LGÕ­±?_x0011_¸Õ¤_x0011_´?Oi¾Â®±?ÏD;Ý/x¶?¬h¡-¶?â_x001B_É	_x0019_µ?3_x0001_Â_x0017_ìáµ?´/_x0007_¶õvµ?½hÖò_x001D_Á?_x0006_Ö¥¿¯?BÍÙZï±?ª:ñ8Ð¹?{ 3}Ã±?ÐÚÑ1¯?ï_x001D_}_x0016_c_x0013_´?%J&amp;+6üº?¡ß_x0001_²_x000F_'Ç?l0Ï_x0004_0°?]Ñzö°±?Àñw_x0001_ã°?û´a_x0002__x0003__x0016__x000C_Â?§Ònÿ´?fû@¸Ê'¹?Âà+_x0017_²¯?d+Ô©2_x000F_Á?;âX£8»?_x000C_ì¯HéN¼?|M¬ú	´?öT_x0012__x0017_±?²ë2&lt;4¾?_x0017__x0014_Ï~¡·?_x0004_9pu±_±?ùY5J±?C£G_x0007_²?ð;ââ_x0013_±?f_x0006_	é_x0006_Ô¬?4¦Ì_x0016__x0006_È?!S6_x0014_LÁ?_x0002_á2À}³?\_x0001_¬qÝ²?_x0015_æ÷;_x0011_i³?µã³_x0010__x0018_·º?âÖÁ_x001C_Ð»?[b\à¥¶?³³3Õèh³?Á_x0012_©f¶rÁ?/B|0\h·?#×÷ZÏµ¸?/FÁ.gÁ?º_x001A_ÝkÏ¹?xTZa?Ï³?º~µ_x0003_T±?_x0001__x0002_*_x0002__x0016_l¾³?(bPl¿º?ÀÎìN¾,¯?7_x0008__x001F_Loåµ?Q_x001D_&gt;3¸¢±?g"ß²á:½?Õå.î¬°?=þÃQ¥JÀ? g|mw_x001D_®?_x001B__x0017__x000C_´_x001E_³?q#,ËöÅ?å_}=×Ä?.%9%»?=zìÎ_x0003_µ?X/2Óõ®?ëÜæD®?ãXåD«_x000C_³?ºdÙ-¸?ô2h_x0015_ñV±?Ü^NòD´?Ñ_x0017_Ãä_x0017_°?[_x000F_PO_O±?üÓü'®?õ¨_x0017_ýt¹?j?Aoáþ­?T¶(÷¸?ûó,_x0005_±??.É:_x001A_²?_x0008_sQKzÈ?ßr_x0017_·Hq°?9,_x001F_§÷Ò±?@ó!_x0001__x0003_qòÁ?¡~#C}²?e(È]Cþ·?)T_x0019_Ø²³?äyëì_x0018_ï¬?;´ó¦!º?SgÉ_x000C_Ð¶?º}k=aÁ?ãïõ»»?ðéÇ_x0010_µ?B·2_x0018_OÔ²?6¬_x0003_~µ_x001F_Ç?lÞ1È?ÄÂ_x000E_D+»À?VôÌK»?(LÆ°?AékÎ)Øµ?iuG_x000E_*`²?_x0014_&amp;Íø5t´?x©!.Á?_x001A_ÿÔ'pÀ?Mê½·Rµ°?S)|Óì¶?_x0002__x001E__x0008_¸Å?#OÛt¶?,$¼¥otµ?ç¼zóÏ±?_x0018_·É§_x0016_²?\U_x0012_áñlÉ?øþ9ïÑÄ±?ç_x001A_8Jm´?}2jeè±?_x0003__x0004_ºÞ4zÂ¹?´Â½õgY¸?lRb$Ð´¶?-VeM-=¼?h¾|ý!_x0002_µ?°{^_x0001_×¼?$T_x0008_¿õ´?ö¯=J¶?(¾}_x0006__x0017_¶?C#Y_Ç ´?ÇðHûP¡À?Àÿ«¤J¢±?öûL­P_x001C_¸?&amp;;_x0002_Î_x0018_·?À&lt;ºõ|·²?|WL_x000D_&amp;D·?#£áúáLÁ?þá_x0019_ýf¸?l4höëµ¯?YÙÔ»Ï¸¾?_x0007__x0003_Ï6´?4ddÝ2¯?9e_x0010_ÐMÊ´?jÕÝ*@Á?Q¸Np¦±?=¯_x001A_ïü°?cq_x0013_y¬?ªþî}â¬?µ1+_x001B_Á?ym²dýÏ°?uu\¡µ?svg_x001E__x0001__x0002_jÁ?üR"úµ?_x000E_ZÚÅµ?$!ì_x000B_µ?ÆÍ9r_x000F_ °?I¢{Pj³?Ri_x000F_°¯?æºúTy¼?_x0017_²%«b²?pË§®?NlTZÉ_x0015_»?ü_x001A__x0013_,L¾?_x000B_8NÊ#ë·?J_x0016_&amp;·_x0016_É?oiJÌ£_x000F_´?Ã+)¤±?¹.{À?CEà©_x0004_·?K&amp;cÅeq¹?_x0008_sVñ­Â?_x000B_Ðùè¼³?ýÐhÌ.º?$ÕÌdj´?ßrþ_x0012_»´?iÄÄ&amp;b¬±?£_x0010__x0002_í«±¸?V_x001C_¡¬W²?_x001A_ÏsPC®?`¬._x000F_å±?Ó½þ;xí³?¸¯dÀ¤eÆ?¾$Ù_x000F__x001B_ ¬?_x0004_	Å¨T4_x000C_½?Sí[Zu6±?ÿ¼xÅ8«°? K_x0001_9Å?$0{!Ñ³?U&gt;Ï©Ã?Zà"g+5²?d{&gt;Û_x000E_bµ?túw5p_x0018_¯? _x0006_6-D»²?Ê·«»ÄÙ¶?¼T?Lü³·?³n"~_x0011_]µ?ÀÎ_x0003_¾_eÀ?Ê¡¸ZY(²?_x0014_®i½_x0017_d¼?Q«­R_x0001_²?ÔJ_x001E_²°?XáýàÃ_x001D_´?¤Ç!_x0008_²?Ç	Æ_x0016_£·?U=,ô_x001F_³?Ox_x000B_v×¹?7eVm¶?½Q¬òÿ³?÷_x0003_îöt{µ?:+¿Ö_x0007_ú¯?_x001C_¢sìÁ_x0005_½?è_x0001__x0003_@¿?çôñJ_x0002_àÀ?À÷ÍAg~±??×E_x0004__x0007_þ(¸?B2¿73_x0002_³?w¡)_x001F_à]²?\!æÄ¸?&amp;À¸ÙÇ´?åO4¾0Ìº??0"ò³?f_x000F_ªÙQÀ?ÏoM³ Ã?)}_x000C_õ_x001D_¹?ìw¥Õ}]¯?Ã¯ù¤_x0017_³?_x000C_¸§¦þ±?6±YJ_x0007_¯?ddèb0ø²?oá:úX´?áXm®#»?ÔB0QÖ±?&gt;$Ø_x000E__x0006_µ?_x0005_Tàí_x000D_ã±?!ÿ)_x001E_ÂI±?Ý¿_x0003_M?»?_x001F_i_x0014_£7Â?_x0003_ðýÄÌÉ°?i C³ðÍ´? ÌÑ_x0001_X ´?ÀÚÝ©Þ:¯?øÂcÄ8MÀ?Á³©»?_Á¤o»Ã?ÉaÕ-#¾?Ïüä_x0008_¢º?_x0002__x0004_ß ó&amp;Ü¸?~Ââø¼±?£_x001D_?Øt¶?qÎÕ&gt;Ô³?sÒ_x0002_S­x¹?|5~$ü®?ËK_x000F_'Â¸?_x0011_üà¨­Æ²?ö1`Á@·?~zF_x0002_i¶?:6Y·?Â[ïíÂÀ?Â_x0005_]°Zì¶?2þ§_¶?ÄyÓqÇ?/L_x001A__x0003_.DÂ?y\í°?}&lt;Dx¦_x000B_¹?e_x0001__x0015_®.»?x¨_x0001_¥¤`³?K_x000F_Ölä´?^ïã;½³?õ¾rÞüM²?¼´ÊÕÜß¯?_x001A__x0015__x001F_T_°?Q_x000B_)XVòÆ?_x0019_&lt;T'bPÂ?Üç2ó_x0002_³?d~4ä\²?æÊ0­§p¯?M_x0012_Eø;Â°?Ü´_x000E_Ø_x0003__x0004_6³?û6F_x000B_!Â?²-3hP±µ?_x0002_ðM_x000F_ñ®´?Ú;(z±?Oé_x0010__x0001_v ¾?ÄF_x000E_Ä°´?ðÒ ÎiÑ½?éÃÝÏú¼?µ©QñjÀ?Ê©mw)c±?¹í}Ø³?WD««_x0017_¶?È¼ßZÄ±?¦áÛÛO{¸? ç6¦®o³?Ê6ÏÞÄ¿?á_x001D_CJü±?È2¡½`&lt;´?aÅ¿|°?ØêÈ!U´?Ú_x0002_*_x0003_G$®?9VH²nº½?_x0019_n¥(gM±?À _x001B__x0005_âµ?A_x0007_ÿr_x001F_°?_x000E_*Å53±?Hò}°¯±? [¥ß_x000C_Ä´?±_x0002_£×	³?^_x0013_Gm[ª°?Û»þ_x0016_q¸´?_x0004__x0005_.óÈ¤º?_x001E_£¥¿À?vZEòµ?³:¸_x0015_¦³?¿Ú_x0005_ò´½?ã1m½_x000F__x0011_¶?¹Ó_x0017_Û_x0002__x000D_´?ø31¸U±´?Êlà;&lt;¤µ?j/Õ¼Ö²?_x0014_::_x000E_g´?G$_x0006_`±?ÒOWæÎ³?ºÿ_x000E_/_x001B_Q²?¢ìTüPjº?ñd¼ææå¶?p~ç_x0003__x0011_®?¦¤v_x0004_[¸?3_x0018_È%_x001C_¶?dý_x001D__x000E__x0001_X»?eÇGæbÎµ?:w¤4·êÇ?ÂËÐ×W_x0003_¯?Å»þ0×½?ê]ZóÄ?cÛ¼_x001A_»?3Bï,³?á{« _x001A_¶?¥¶_x000E_1x§²?~º,¦_x0006_¯?2_x0006__x0013_·f«´?zÙÍ_x0001__x0003_4ú°?²½÷_x0011_µ?,5¤÷_x0004_Â?üA­ÇäÁ?Z_x0016_®Ñ_x0001_ø¹?×(Ðé&amp;µ?`á]ªU±?_x000B_\[Ç{³?_x0017_Æñ8Á°?üÀ_x000F_Í²?Tqí[³?_x0002__x0003_^ã_x001C_p¹?`_x0018_Ô¿_x000F_¸?_x0018__x0015_ýçd&gt;®?ç8ä_x001C_¨Zµ?§_x000F__x000B_VØR±?ÒÃüÃJ¸?_x0013_v^ç¹¾?_x000C__x000B_V¥_x000B_«À?_x0011_ip+Ù_x001E_¸?õgqPì¼?G_x0001_W»_x000C__x0019_»?;_x0008_&amp;;ÖN´?Éb_x0001__x0010_æ½?P 4Ï$w¸?_x0015_O§®_x001F_Ö·?øü·Ü3Å?¤d³Ó±Ïµ?¢_x0016_b·¿?ZìÖºÖ²?KA@_x000E_ü÷Â?Yîö_x0001_¬²?_x0001__x0003_®¶´"¯P·? LìÆKÀ?È-¾Ä?«0ÑLETµ?¼zØQKÌ?@ØQPô¾?I_x0008_È_x0003_·F°?gæ5¤&gt;ëÄ?XzúÍ_x000C_m¸?ëñsôñ_x001E_¼?òµïÍÓ´?ôþúL«¹?_x0003_t0!î[°?\ÂÖ._x0006_Ã?_x000D_6üP³?õ	(e"³?ÒÚczª¸?GªÓäÂ·°?Àð_x0008_/¯?ÈïXÌcd²?_x0005_}óB¶µ?à/P_x001A_½?dÃ­`Ë?¥40lô,µ?xÊ_x001F__x0002_°?q­¤ðËpÃ?(²Áô_x0006_¨¯?krü³Þ¶?z¾_x0016_~W °?^v×P³è°?üÕùëY²?5_x000C_Â_x0001__x0002_å_x0001_»?l\ì]éåÀ?_x001C_ÞG9Áô°?ÞÔC¨Ù.±?T_x001E_³ÜæÚ³?_x000B_	_x0007_l²?àyÝs¼?§»U&gt;ß²?Ó½n ÙÌ´?ùãfQq·?_x0014_º6ìhÆ?_x0016_.ê6øP²?Éà;bØ¸?ÌÂX}³?ô,íO¼gº?¶_x000E_¤±Ã?ÎÖ^c?¶?Dð»nº?ýl_x0006_4Ù¶?À%_x000B_*º?îª6ü8ä¹?+ÙÝÑç¨²?3Î_x001C_ZÁÃ¸?Uô{·?¸fÔªÏÈ?=Ye_x001B_G³?¾ë|SWZ°?åi¾Â|»?åj_x0014_Ñ©W½?_x0008_\Û7$·?RºÈÅ¿²?5]]õ8½?_x0001__x0004_|!¬S5­¸?f±ÄÊ¯´? n]to¼?kbÆ_x0015_ïÂ³?n1±§õ_x0004_º?T=«8}¡²?_x0001_g1_x0015_}µ?$@×_x0003_Ì°?Në_x0008_GÁ_x001F_³?£_x0016_½°ôü³?ô_x0019_ü+6{Ë?Q¹ªú[½?.¾_x0003_Àº3¶?àlY_x0006_zÁ? aRÿ2µ?OL]¼)M³?_x0008_?$k²?øïØ_x0013_%µ?u¹¸lg´?0Ã¸ù±ûº?|ÍI¾òè®?;!D(pïµ?å.C|OÁ?C_x0011_¸Kc´?Þíª_x0006_°?x=ê_x0002_]A®?_x0007_la&amp;_x0008_Ã??¶æ _x000E_½?sF_x0019_Ù_x0001_5µ?&gt;ñØ&amp;_x0014_[±?¡FwµÙ\µ?J¸_x000F_¨_x0004__x0005_Û÷´?Æ13Á_x0003_t¸?5ôQ_x0018_A&lt;±?b|²Ná¸?ðE_x001A_|1°?w¥¬"_x001D_ã¹?_x000E_ù4t4·?ótô×|r±?-ó	BßÅµ?½_x001D_Çpº?ã~ii@À¼?¡£e¸t´?Ú_x001D_;QYµ?ÚNÑr_x001C_Õ±?_x0012__x0010__x0005_¯m»?_ÿu]_x0014_¹°?Ê«s_x0003_05¸?t´Ì¤/?´?pàmâ¤{¯?YT·qÖ¹?9Xf÷7±?zÓ°yÞº±?´óûÍ1²¶?Ïmí_x0003_óÁ±?_x000C_Õ_x000C__x0013_¶?%Õ_x0003_.²±?Ç{_x0017_n(µ?¥'®_x0002_*²µ?µÒâ_x0019_|_x0011_Á?~r¦gõ¹?`_x0001_V!®?Ý_x001C_`òGr³?_x0002__x0005_8¹ºD1 ±?´&amp;ê&gt;ü´Â?W_x0010_3,Ë_x001B_Æ?0r¹(ö¿?b£_x0013_`Ýº?âä\"q´´?¿Ôù_x0019_OÎ¶?.¹þ$3µ?ö»f0Hµ?_x0001_-¨U_x0003_º?Ýß`è)³?ÞVÒÅê´?óñÃ¢ß³?ØÙ#@6¤¹?Ë`È~©·?,Ç_x0007_^Ö_x001D_´?ãù_x0010__x0002_Ô¶?s½ø»²?Ýb¥t' ²?%1k_ôeÂ?ï_x000C_]	OP¹?Äç5â_x0017_·?¼ó@	_x0010_¦²?À]R&gt;_x0014_·?eCoæË?_x0002_µn_x000F_COº?Çæ-Ý°?iÃþÃ? &gt;ê¹?_x0004__x001F_cÕu´?hV_x000C__x0010_ÆÏ·?Ùn5Í_x0001__x0006_Cn¾?_x0011_vÒ£_»?_x0002_Ñð_x0018_y­?_x000D_ÍÑ_x0011_Ö°?PoDë_x0016_)±?í_x000B_k/ö¶?©Á©wn3°?YÄ_x0006_¿?´KX¢{´?_x0019_gj}&lt;Ü²?MëÉî)²?t_x0006_:W¸?é_x0005_$_x0012__x0006__x000B_²?_x0015_ÿvP´?fÞÅ	kø¶?]ËÑ&gt;k·?Û_x001D_¶Â_x0004_¸?K.ª¿?EïJÿ(¸?ïw¥/	#³?^PFr&lt;²?_x0016_ñ)H_x0007_´?)_x001D_Ñ²?Ó«æ$­X²?_x0019_µ_x0003_ü*¹?de9k®±?P6yP´?[|&gt;B¼·?_x0017_2Ù»¦Â?²o;ÿSÆ¬?_x0013_¾~hw¶?^pÙâá±?_x0001__x0002__x0004_¸ÈãÆ_x0013_°?		()³?©r_x0015_\_x0003_ó±?_x001E_f_x0010_j±?­¹nòQµ?æ_x0007_²?ßÌÄ¹Í3·?Ú_x0019_Þ_¹³?Np¤ vÁ?ÏÐh_x0013_d±?öéê_x0013__x0011_6´?Ì6ô_x0005_°?Ë)í®¾?c_x0006_Ê÷»°?«_x0010_åS·?¦p._x0008_Â´?@Fõü·?}·RÛ&gt;x´?ó¸^$Êº?_x000E__x001F_5_x0012_f­½?3ý½s_x0010_;·?$è_x0004_¹³_x000C_µ?_x0011__x001B_â_x0011_åé´?am9Áþü±?¾aØþ°? (¢pçQ°?F,7_x000F_ÔØ²?gòHå¸±?HÑù©nr°?¤Ýsæ)·?9Ê_x0014_Ú%º?\1_x0003__x0004_öñ´?ªÃ±¨¶?d80üßµ?*,¢çÀ?£·~_x0001_´?â_x0019_Ä¸±?&lt;ý_x000D_µe©²?)ú_x001E_sºV°?ì_x0010_q`~ð¹?=E'Ö©Â?ðTôèÔl±?_x0017__x001A_Väâ»?â_x001F_blÔ!³?m,_x001D_ÅE_x000F_¶?ûÅ Rj§¶?_x001F_6àXMü¹?wMè!_x000F_¾?ûÄCÅL±?_x001E_Õ9c¼?:çNläÑ½?Æ¶_x0016_CRÏ¹?&amp;à_x0002_lêüÀ?Hì_R!º?\ÿ½Îqµ?HHÚZÉ?æ·fÖ¿³?4Ç¸?°C_x000D_ÕÕ³?N_x0004_Kþ&amp;®?¶O¯Ç±µ?ÎJ­)[¼?_x0002__x0010_ý°?_x0001__x0002_º._x000B_û³´?#0g¬Â_x001B_½?_@,_x001C_²?àÆÅØ±?,àvþùÁ?_x0005_Þ_x001D_BY±?_x001B__x0018_®Ð_x0008_´µ?ëûr_x0003_­º±?ÕVÜhÌ|²?L.ïb·?è_x0006_Sè²?¹®ÑiHÀ³?½O½&amp;Û®°?]lý¶³?{x­¦·1µ?GÆ¯¼°?ò&amp;Dg À?7Ü+-_x0008_³?*¨x_x0011_$¿?C_x001F_zEÅá¹?â*i­_x0011_·?ÜZP[_x000E_i¯?ºìJp¹?_x0002__x0001_CæfÍ¶?)¶ïÍOùÀ?!Èy¬$µ?)[WÊvÍ´?Á_x0007_oª*¨±?Ù_x0015_YË³?jûÆÊÞ_x0002_Æ?Óz½?8_x0003_çÑ_x0003__x0005_	ÉÃ?Jª_x0004_ïà®?bÐÛ{Uv¹?­·sAl/º?_x0010_ëFz¢®?°­cº?/ê#£¬_²?_x0017_;ër³?3,êIü°?¤{|^BT½?×v_x0015_r±?úîªõ_x000F_¸?¡LgÅÖð±?5):Ëº?×~_x001F_òø&gt;Æ?T$['Ä³?¹»qÏC°?Ûoè,_i·?0PW_x0013__x0007_µ?6¦õÖ·?¿¾¨··?×Ä_x0010_öÅ_x0005_¼?7OÆR7 Ä?_x0014__x0012_f½N°?`_x0016_	u_x000D_k±?'Ìîb¶?*$_x000B__x0002_«_x0008_Å?½~_x0013_õ°?¯ä ¶³?{*70´?íëz_x0016__5½?Âu_x000E__x0001_A°?_x0005__x0006_¿?Ê{&amp;³²?^êèÁå²?_x000E__x0001_Äsõ_x0005_Ç?{ì_x000B__x0005_ª¸?_x0016_ ÓÎ7Þ¶?½h_x0014_%=±?¤BûCã³?_x0008_è_x0002__x0006__x0003_¸?ÍÊ¦ó´?7_x001D__x0004_As´?RAâH)B°?^÷¼_x000B_µP¼?AÓg	j®?gæÃ_x0019_)´?X¿à_x000F_ZWº?_x001F_ðóy£½?_x0003__x0010_4î±?_x0014_±«±zã±?}r_x001C_Èæ¹?®Ê_x001F_g¤{¶?zí¯?»Á?K_x0005_¥ÖÔä¼?àñò_Uæ´?ýÁÈë7_x001F_²?riÖ_x001D_þs°?XýçØMü¶?¼ïÇ«¶¢²?ð_x0016_Þz¯?(ß µ«µ?e_x0002_Öpa³?_x0012_¥?_x000B_ø´?,ÃrO_x0001__x0003__x001A_´?÷»Nþ[·?jLús_x000E_²?Û.ro·?÷ë·Òú_x0014_¹?|âú&gt;¸®?Ì4_x001D__x0013_ñCÃ?)"_x000C_!K ¹?_x000D_i	_x0013_³?Æß^(®(¯?iT_x001A_·'Ë?iÇ*¥¶?èç_x000F_eÜ°?Ñ£9ÙKµÀ?:g´$Æ?_x0002__x001B_£sø9Ã?®wd_x000C_ÿ±?¨Ù´»?_x0004_Ö¦ª²?©Í_x000B_'ÊH´?í1_x0014_èXÿ¹?úã.ÏV­?¯_x000E_Zè_x0013_i²?}Ë_x0005_d²?Ú_x0013_ÁmÌ_x000B_¿?_x000F_ÔÞwBÁ?ÊÜNub·?_x0018_1 Õ_x001B_´?fó×AñÂ?åVT_x0017_±?Á|µ_ë³?têäpE±°?_x0001__x0004_Ô¡.5|Þ³?ú=__x0006_uâµ?SY¥eÄ°?¢Ed_x000F_|_x0015_®?ØJö	û%»?5¬r_x0017__x0002_r²?ÏøúC¼?_x001B_*6ø_x0002_´?%D	_x001A_ëÀ?¥_x001A_Ñ½f_³? ³(¨`¾?tzjïÃ¹?¯·G®%±?(j_x0011_ÝÂ?_x0015__x001A__x0015_ÔèÂ?_x0004_áu3´?GtM³N±?Õ¢¼·³?IÏ²²?Âµ§ïN±?À@_x0003_Ð1¸?Ö×ÑN6³?Sýh:º?_x001C_¡JS\¹?@;BÄ³?©84åð·?9#útÂ¶?-£õ8@AÅ?xÎ³ÏÉ²?sËõiÞ»?+ýk-øb¿?_x001A_|u¼_x0002__x0004_	_x0012_¯?Å$Ë7¿?I°ù_x0007_Dú³?«æð²M4¸?­$N_x0001_ã¶?i[ÆRô:Á?­¿_x0001_õê±?á7ºqÃµ?,ýZ§´?²oèÐ_x001B_1¼?¤_x001E_püþM¼?+zùè¸?_x001A_ë_x001F_s,ã¯?c¸_x001A_»i³?£Ä&amp;)O´? _x0017_å®W}³?_x000E_ëÉ?_x000F_º?jæÌ_x0019_Òµ?È´O_x001A_]Õ¶?ìÛÈÓ±?¦­_x001A_ã_x0007_ð®?í|_x0001_y²?mËâz²Ñ±?_x0019_..nTç´?÷|d,­Á?¢z)_x0004_³²?_x0003_$ïÝé°?Õw¬YË_x0002_µ?%_x000D_¾¹Èe·?Ï$¸À?_x0006___x000C_Íbã´?z«R`4ß±?_x0002__x0004_Ë¶_x001C_öý¶?D[v»ú_x0001_²?_x0010__x0013_©bCàÂ?@¡±_x001D_2¼?§ÂweU½?¹_x000B_ÊH _x001E_»?:;_x001B_Ý­?·»J;wÄ?×bT¥±?Ú«Ì=5a¹?ÚuX',xº?X&amp;_x0006_ÅG²?Â_x001E_§o_x0001_¼?;jÐbgéµ?_x001E_Äð¦%¶?PCud	¼®?c@_`Äæ´?óùzU$³?&lt;Ò¸QÁ?_x0018_·_x0008__x0003_à$²?ÃÚN0t´?}Í	­_x0016__x0004_³?ðgO_x0006_	_x001D_¹?K¦ßÏæ¹?E¼Çú«±?_x000B_û¿¤~_x0018_·?3_x001C__x0001__x0013_ãé°?ÊS£Üöù¶?TÃ©ô	µ?Î¨þ¸ª¿?¿¸rÐüÀ?ÍY:_x0010__x0002__x0004__x001C_|³?á@zç$³?Ë_7Å_x0001_2²?à§3æxÌ¼?IO§Sm'³?_x001F_ß_x0015_.®{²?µÎ_x0003_,¶?:dÎ8°?Qdl_x0014__x0012_oÈ?	_x0001_÷5¹?qúAõ_x0011_D¸?¯^3 ¡µ?|I_x0001_Õü³?×î@~gÒ±?}°ÝS_x0014_X´?_x001A__x0017_&lt;­ÊÝ´?Åút_x0018_öª±?¯OÓ§&gt;~³?Ñß)H)µ?²_x0003_)ûp5·?Ð¡çX¿³?9_x001A_[×ßß·?¡T·;²?ÜåÊ3V|º?_x001C_m_x0008_hÐpµ?¹_x0004_ÑèP¯?ý½aU³+½?Äåä*Ú±?tÛôp$¯?¸HÃh¡Å¸?_x0008__x0001_hø­[±?Lv1_x0014_êi´?_x0001__x0002_W_x0006_PB_x0012__x0005_·?aT³#²?q¢é_x001B_T´?ï$XAK»?xãÓ_x0007_6µ?8Õ}a­ï®?Ä_x0011_ ß¯À?X_x0016_à9»E°?Æ)àWH$´?~à£_x0016_Û³?¿¬ð×³µ?µ^_x0008_È0[²?zu4_x0006_(ï°?æÀ¾Ý´â·?rwz¿_x000D_¯?Rh_x0014__x000F__x0017_ù²?z·6Áº?VN!_x001D_Ò§¶?ÜE³?5_x001C_EW°?èê|J_x001E_·?â+ e_x0016_W³?{ÍÃäÌµ´?OÀW¿¼?f-ûÛtµ? ]@µL÷°?_x001B_Iæzx»?_x0015_N_x001E__x0013_Û±?æ_x000E_Yµ?_x0010_;æàn,²?|²Þ6í°?_x0011_ÔÃ_x0001__x0002_Ê_x0007_·?`eª'v³?_x0014__x0004_Iµcµ?®³æN¹?R!![°?_x0012_f¼_x0004_D_x0002_½?^_x000E_ _x0017_È¡­?úNå}Q·?ãQÅ_x0004_ßs±?ð$ß§°?9)]VÛ»?¨],Rÿ¥¸?|Íâä¹?M©.LGx¾?·&amp;òzÉ°?$Ró 5²?è]èJî³?Êíú_x001B_"7¶?FFä½Ò¶?'&lt;e^°?Ùvµ¶ ±?_x0001_aûùøµ?@âN_x0007_À?q¡68³?EÕW©Þ±?7½ÜØ·?A_x000C_¯M%¶?GÊñ_x001C__x0004_¸?¢²»¼Ù¸»?Ï_x0018_õäCêµ?_x0017__x0016_0ùþ:É?¹î Ïf{²?_x0001__x0004__x0003_ÔpN_x000D_/½?O{_x0010_ß~²?v_x0003_HÔ·?@Zá0_x0016_#°?ªÍ_x001C_^¬®?Rè \/EÅ?ÍP_x0002_ß"æ°?_x0002_MÍ_x000E_1ð²?_x001F_sé0üÈ?­6Ba³è¶?Ñ{áµ?_x0005_«_x001D__x000E_§W¼?Î3!í{î°?_x001E_ú§_x0017__v¾?nHr_x001C_©®?2	àð_x0014_â´?FÂ6õJü³?^o7qös±?:á_x000C_Xº?¯ëé&gt;³?(ËH§Xµ?$_x0014_	B@±?q_x001D_mnàÁ?¹FÄ_x0019__x000C_»?iD&amp;Vf·?_x0003_p¦²?_x000D_ø~FSë¸?.JO_x0004_øC²?zÔÅ´?5ãÕ_x0004_Éù½?j£PÙ_x0019_X°?qR»_x0004__x0008__x0011__x000F_º?Û_x001C_æ%è­?_x001E_«:cÿ¶?3íN_x0011_/¶?_x001F__x0005_ãg_x000D_SÁ?å6xS(k´?Ø_x0012__x001C_Cý:µ?._x001D_#ú²?uÐ_x0003_ÀHº?Np¨(L½?7Ò¡ªX¿?"ù_x0018__x0001_¸?¹TÐ«sàµ?_x0001_Å=eÊÂ?ãì3Þùü·?Ôl3Õ$±·?ãÈ_x0013__x0010_âÄ?Ø¨\È³?]_x0007_~ó?fµ?fy¡»l_x0005_´?óJ_x000F_§Ä¹?Kä_x0002_+Ù"¶?ì©&amp;QpÕ±?åÓÁ¼?6Æw)¼»?M_x001B_0Í_x0008_´?Ú-ßä_x0012_ê¿?2±µ"H¿?iæ_x0006_íj¶?_x000C_¾^âÈ_x0012_¹?cmoú_x0012_É?¦ý­ËL_x000D_²?_x0001__x0003__x0014_®_x0008_å®?§kbîh·¹?Ã_x001A_^®´?§0½9U_x0012_²?¨­_x000D__x001A_4_x0010_°?«cïGã}²?BD¯}à°»?"9_x001E_d4®³?ä²ÊÁÙ¯?fùâ_x0003_+jº?p«_x001D_t¢q±?¿u?L_x001B_8´?jeö_x0002_­å¯?ËHC¦_x001F_·?q³ìH2±?¡_x0010_HÚp»·?¢´jHz!»?Q _x0016_¿_x0011_R»?àxÛ_x0014_I_x0005_Ì?î_x000C_&gt;[]±?§_x000E_ ¬·?0T64²?äùvÓ±q³?_x0010_Â ´c»?èY_x0011_|C³?¤(ü&gt;·¶?ã÷Äï¯u´?_x000E_§ê´Ìº­?­±¯s_x0018_`´?t_x0002_PÍ¡µ?3"%B_x0003_²?óÆ¬_x0003__x0004_³%°?k_x0008_SDÈÂ?S)_x0010__x000B_¹þ³?þ}æqG¶?È_x0016__x001A_Â®?Eû_x001A_n´?k³v_x001F_Ê»?ù_x0001_Ìªµ?´_x0001_UÄ³?OÏ ß×´?Ô|'àH¯?_x0003_ËêÝ_x0017_Õ¯?UWgc{I±?_x0002_ß£à"¿?_x000F_û¹²OhÄ?(6_x0007_M#ñÂ?pQi¬wÍ·?q9ÛD(C³?_x0002_tÅÁ²? _x001A_Çêù?¼?kv3L³?ü8I%#¼µ?ë§P_x0007_O¯¸?;ùÍÊ¦¸?:­õ!9²?ä¬Ã~Gµ?;Ø¹_x0004_º±?ºQ U\¡¯?Î¤¥_x0007_Â?[ekÿ«_x001F_³?_x001B__x0011_ ±_x001B_¼?.=¢½H°?_x0001__x0007_[_x000C_@RÖµ?O»»°_x0006_»?/dÓÅE±?âhMìúô±?_x0011_\£³_x0014_û°?|¿e]è5½?{_x0012_Ûg_x0004_²?½¤¼­³?=E_x0002_6~î»?Âi_x001D_ÉfL·?ÄÀÆÓ°?;U_x0005_èüÅ»?Q:ØB\±?Ú_x001F_0_x0018_ú'¾?_x000E_0iT±?×{Ð­&lt;³?Õ_x001B_5}æ³?'_x000D_¶o"5»?7ïL&amp;´?_x0006_MÑÕ\Óµ?_x001F_ÉÔÀì_x000C_¾?Üw_x0008_]Å­?Ü[ÅÛÙ®?Ì_x0012_ì°?{h{R		µ?_x001C_Åw_x0011_ù·? °ì:ì´?q`iÈ­_x001A_¿?Æzd¤-©®?½D^_x000F_±?_x0012_¼!_x0017_o\±?_x0003_6}Å_x0002__x0003_9_x0011_½?=Ö&lt; ·ìÁ?ÕBl»`²?_x0004__x0014_± -±?-ä¹ûÈ_x0006_¶?¯á_x0014__x000B__x001D_x¿?~}Ö­|ç±?Â+Xk­À?Öw]Y8Å?®Ôà7¯?×ùä(x4³?Ömª_x0003_Ö_x001A_°?'_x0005_Põêµ?Ð$_x001E_Ï¤Ã?"+c_x000F_/³?ä_x0011_ÄXqî¹?promß_x0003_¸?_x000B_çdtZÖ±?ÇÁ£Sá&amp;±?lçK×¶?d®Û&gt;&gt;wµ??5ê¿?úÄ§ú_x0016_Ë¶?&amp;_x0018_³÷%c­? Q¢_x0003_®³´?}8£ô;Ö¸?å¼NÉ_x000C__x0016_Í?Z_x001D_-ZÙÞ²?Yê$ªX°?ºáÐ_x0001_^¥º?_x0008_L\ÏÜÅ?_x0016_Õ_x0011__x0018_ïn³?_x0005__x0006__x001C_º¿æwÍ¸?)c`oÉ{´?æ_x0016_t´Ã?Å_x0006_Ð~½?^ãl_x0013_&amp;µ?)ü_x000D_R'Â²?RÝY1ø_x0008_°?wÜ\©¬Þ°?_x0015_"ÑQ§¹?&lt;yÅ_x0016__x0007_±?_x000D_E6¼?5_x000B__x001D_~¿"³?¤N_x0010_a_x0002_Ë?_x001A_L.×¬¾?\!fM~±?ñ_x0019_¿PG±?Á¯_x001F_;ó²?Z_x0003_8®_x0001_¢Â?{#ÅÄ_x0010_)À?à"00_x0001_®?&lt;×ØèF+µ?QÌúò&amp;´?0²_x000F_Oô®?&lt;ÎÉéËð°?à_x0018_Ý^À·?,_x0018_æWÁ?_x0013_Þ·_x0004_w·?.\ÿ)öZµ?GuBAÅd´?­}L·_x0016_±?¾Ê²Ã_x000B_b±?1NÙú_x0003__x0005_ÔO¶?óâv{_x0007_Ç°?_x0011_Ng´p¸?çå¼avI²?«ÐB_x0008_´?±e4ÈÅå°?Íf_x0013_~6¶?4J_x001B_Y9¯?_x0016_ÌÃ»_x0013_ø®?×8_x0005_ù¡²?a½ÉÆ³zµ?0^þ®??´à²¦±?kòO	äº?¾ïcÚbÏ³?±ç_x0001_5¢À?¸_x0013_¦ÇO­?S~(w³?èaòh¢Î¹?CG½'_x0003_Ô±?ÑLé¤ÍÞ·? _x000F_ÑãFÁ?Bñ©:Dù´?åçÈëv¼?_x001E_;ý_x0002_7¯?+Ìõù®±?ì_x001E_ðD³?R/]_x0017_Õ_x0012_´?ÛAuC³í¸?¤wùW_x0001_±?_x0004_CKj¸?_x0015_¢_x0019__x001B_l`³?_x0003__x0005_ð#_x0006_s&gt;M³?¶÷ÿìä[¸?`oÄÑ­?ÆõpLâH´?úÇ\Þ0±?®_x0018_[._x0001_õ´?T_x0004_9ÛF¶?äï©ô:±?âuí_x0003_¶?_W#_x001C_\Ñ´?Mc¹¼ù·?vö_x0019_J¯?¯[ûÂ¿?&amp;­¡L&amp;Ó¶?k*ýö²?g\±7_x0019_¸?:G¨^_x0004_³?_x0002_8_x0018_)-Rµ?ªgù_x0002_±?áÕed_x0012_ú¸?dózfú*¿?w_x0003_ýSOh¹?_x0016_¥¼ÙB²?-¸M¥{±?JÛÐ±g±?7_x0012__x0005__x000B_³?`þ_x0012_Bû¡¼?xóïDé¬?h³^´°?ÝýPÅQº?_5üðc5±?[¶±_x0002__x0005__x0005_À?Ý&amp;H	_x000E_³?_x0010_Ù_x0018_CÄ¼?|W±ï¯?ÿ¡&lt;ÿÙÅ?øc&gt;ãø_x0006_Á?ÎõPÝ5²?ú_x0008_üè»?²Þ¢IS.¯?\ý_x0018__x0012_!¸?ö9!NÌ­?Ïß%YÎò°?Ã_x0001_Ú£*óº?_x0003__x0002_]z©±?óß¿'[¶?ç´uÎ²³?*©ìð_x0007_Ò²?_If;K·?JÅ_x0016_Üê³?_1´*8#²?ë£eÎ_x0001__x0011_°?û!á¡_x0008__x0004_º?_x001E_O_x0005_ÓW²?þÚåÍwý®?&lt;êCk_x0004_w½?@íRÖ&amp;­?_x0008_ëüÓÆ¹¯?C6Åö«×µ?]¬_x000F_Ë´?)#Js]ï¶?³Ä³_x0011_4î°?SÅø;mµ?_x0002__x0003_óQ_x0004_ø¹·?ìÑ£·#¿¹?Fª_x0019_Á°´®?_x0018__x000F_Ør9ç°?_x0001_ÙÁ´?vô©_x001F_£úÀ?&gt;®'ö±?&gt;ìÄ_x0014_¿»?19æ¾h¨´?_x0016_ïëMÀ?_x0006_MbL_Â?xÞ_x000D_òNÊ®?»º~Ï÷_x000F_´?£`Zc4,´?Ïðø¾Ã³?`«ÍckØ­?øãw%çd±?æ×_x000E_:q·?Oct_x000F_ëuÇ?éûÉÆvl±?âb$°rÅ±?`$©_x000F_¿?Ì/ö Ø²?lRáaµ?_x0011_á_x0017_PéÜµ?,°	£_x0003_²?ó_ËÇr[º?öñhú¿?_x001F_Ä¯`/µ?ô_x001E_~'Wj¹?b]Ûª~±¶?ubî_x0002__x0008_÷~·?[Ñ6QÛ_x0003_·?ÛºøZrt²?,ãÊQ;Z¸?ìR_x001F__x0010_,³?µm_x0015_.¾?Ñ¬_x0007_éç¹µ?9_x001F_®_x000B_­ß°?lÎ'!"$°?ýs_x0005_)ËB°?d·Èãä°?5_x0007_q·Ñº?_x001E_±Öì°?ý°%Á'i¶?)¢¸}¶9±?$M_x0002_"À¸?Ë-B_x001E_0¼?åÜI÷9À?Æ3_x0017__x000B_Z¯?_x0014_ÀHãñS»?NI_x0018_åZ_x0001_¶?_x0004_2HÎº?8å^Ò0º?ªKÕf`·?ÎRbÌ°_x0016_µ? Û_x0006_YZóµ?"£|z_x0017_¼?d½ð£@°?_x0004__x0005__x0011_åQ¯?«.L·Á1¾?$_x000E_KÜ_x000D_µ?B²pÏø´?_x0001__x0002_ÊÓWÝò´?Ý´_x001C_R_x001B_ª½?üÑ7Ð2úÂ?6Ëå&gt;sý³?}ãú9_x0003__x000B_Ä?¤±ßnq³³?uehý_x0006__x0002_°?.OD_x0001_³?ÏHÆÙärµ?3{H&gt;_x0015_å¸?_x0018_À_x001B_N¶?Þ«#ÇÉr¸?_x0001_Æ6÷Ç_x0002_µ?Ì¯_x000B_O¶±?&gt;/á(³?Ò\AQ_x0015_½?Ù[ð×±?íæ©_x000C_d5º?r_x0016__x001F_r0_x0015_·?_x0010_Çî_x0007_"_x0019_¶?ýûÍ±?_x0016_ÿ_x0015_Õ%¯?ÿ=Í_x001A_ä)´?ó£_x0001_¤\A¾?oCÖÕD/²?°Kº_x001A_o²?Wø_x0014_3órÂ?_x0017_®-¡ác·?Úå ?_x001A_sº?¥¶e_x000F_½?r_x0016_Ö|5.¶?_x0008_és_x0001__x0002_ÂÙ´?ø+gÉZ¬¶?_x000E_¹ÎçÒ¹?ÄÇyY°_x0013_µ?_x000D_Ðó_x0006_­´?^úIÄµ_x0019_±?åÖi;_x0013_¶³?-¶_x0016_ëx¶?'*_x0002_P½?ª(½-_x0006_¯?!À_x001B_æÌ_x0017_»?êHu²`ó²?HOzk!³?³±È_x0018__x0018_À?Øá=_x0014_õ_x0017_®?T_x001C_Þ¤¢®?&gt;F4«ÍÅ?PfBR²?§D_x001C_ô¼¾µ?=Æ_x001E_üKË?ÞYy¾¶?¨ï³?_x000F_´ùÛ&gt;Ä??]èÌ]g´?_Á?ÌÁµ?¢¨é_x001B_èµ?xø$}g¹?dAÊSN_x000C_³?ò_x0006_M¶?þ÷5¶·?ª0CtÝ¿?tÝøA5³?_x0005__x0008_AP_x000C_E¹²?_x0003_×¥kGsÀ?eðÇÂµÑ²?_x0013__x0004_ÚÈ	¾?°og1®¾?ö_x0015_G¾?ZiA¥²²?B_x0003_}D°_x000D_¯?Ï~ú²?0¶_x000B_û{&lt;¯?_x000B_l_x001C_ß_x0006_î³?_x0003_áåá½?Ô_x0019_£Óy_x000E_²?ñyYË3±?1E_x0002__x001E_©i±?Ñ=+bÅ³?o­µT³?kG_x0007_*g¨±?³u9(ZÉ?¸Þ¬èø·?q°BmÝ·?ñÙç_x0011__x0017_¨´?ïþçjÅ?_x0004_ø	qÍt³?db_x001A_Yy·?baÓ¼O®?e|(AÌÝÁ?R4]_x0001_E½¯?=_x001F_²ñ$ÙÀ? erx_x000D_{¼?óvè!v½Á?_x0013__x0012_Ù_x0002__x0004_X+´?g{ÅÈs¥¶?rN:_x0001__x001A_÷³?ò_x0002_Ð,l®?(Ù|Â!M·?Rõ­WÅ ­?_x0010_ñTOÓ-­?Ã¼_x0012__x000E__x0015_´?.Ê°eS½?¹5¬J¬Z»?91_x000D_]¸N¹?f8ÁØù»?÷)ÛÀ/u¶?_Uqï±n³?ÐA8æ³E¯?U_x0006_×ª±°?&amp;_x0016_ªñÚX½?}I«þWòµ?\4û[å½?9Ä_x001C_)º?.7û.Ë1·?è_x001A_ó_x000D_ &lt;¶?übõS7¿²?që¼_x000D_ø½?èGÛ§_x0003_^¹?b5_x0013_cªÁ?\T¿2´?t_x0019_G¡±_x000B_´?_x0014_¤_x001B_ÚõÇ?Uä_x0006_¬Ð´?¾9±Å?Ø)Y¼´?_x0003__x0004_²Fé_x0017_øµ?P_x0011_é¾±?Àõ_x001C__x0006_´?^ÁTñµ?ú_x001D_[ØRv°?_x0005_õ´ií~¶?7_x0013_ýÝX³?·­×_x0018_û³?ªP7ïòô»?6ïWõu_x0011_´?Cïçu°?b+Xð¶µ?³ñåßÌ¹?_x000E_¡^_x001E_{_x0002_º?7`!ØÅÊ³?·È"_x0001_à.À?_x0001_ê¿]a¤³?_x0019_ÐL_x0017_M¹?Ñm_x0004_»_x000E_¶?ê_x0010_Qi`_x0003_·?ÏKS×ö°?-×eÇµ?¦ùK¼?Å.p_x000D_©§µ?kÑ²}5s´?~æEÆHµ?í£_x0012_LÀù²?û±D§ekÇ?0å`ñÕ¶?z:÷x®±?à Å&amp;)?µ?(/Ts_x0001__x0002_N¾?ÄÌUw­u±?%Ä²çH±?äò[Ë4±?3aW}°?GE#_x001F_{µ³?Ñg±Ñv}Á?¼ÂQ«¶ö¾?iÉè1H·?aî_x0010_b:_x000E_Ç?{3_x001F_DU³?®¤Þ¢_x0012_r»?ÒG%.ô°?ÈE*wµ?1a·&amp;å_x0007_Ê?ú_x0013_¸_x0012_·?0ý_x000C_Âó¯?Ï_x0019__x0003_ü²?_x0018_&lt;¡$ßÀ?(6¡ä_x0010_R®?ö_x000C_YNæ_x0016_´?È_x0018_7ÔÁÂ½?èª¾VC²?ÛÅ?g!x½?_x001D_rï^Ò¸?_x000C_ñs_x001F_nÄ?|àÃ__x000D_°?ÝëÄ³Ù¶°?¡P©®	³?Î«?+8À?Ëÿ¥æ}à¸?_x0001_½&amp;ðYV±?_x0001__x0002_äHÉC_x001C_¾?_x0004_ûzm¦±?`Æÿµß¹?éÍ×L}Ô²?MÃ¼©×@·?Q)b_x000E_åÅ?q(ü_x001F_1Z·?\×F²º?WÅÃ*Ì³?ã¥³?®q_x0005_NzHµ?_x0011_¬Íe&gt;´?×fXÚº_x001B_³?D%ÓÊ=í°?¨;|¹?B}Ðámn¹?_x0017_*ñ.%_x000C_³?«ÊÆñ°»Â?b óCe¶?+/Ç°ç_x000D_»?³|çZÿH¾?³´_x001F_*À?&gt;*aëlÅ?ÑòY¬_x0002_q³?! ä_x0016_¶?v%_x000D_¹#?³?$ôE_x0014_©¶?_x0016__x0001_\¿Õµ?ÔcRÅ¶?»å9Ià±?æ2Ò£j°?'Áüå_x0008__x0012_IÜ´?íÉáý¼??±L»Ú·?_x0019_6|s_x0002_e³?{E_x001E_(ÒÕ¶?_x0018_CÎ¿Î³?_x000C_5­ ø¹¹?tÞ_x0007_5_x0007_nÀ?õb_x0004_&lt;´æ°?_x001B_°]Ñ6Õ°?þùº&amp;,;¶?ú­ûÏ£±?Ô_x0015_y(é6·?öDø_x0014_sK¶?_x0008_ÜS_x000E__x000F__x0003_®?í¾_x000D_7ÿ1µ?@_x0015_m²¨µ?õE±_x0018_hé±?þñ}·ý_x0002_Ã?_É/')KÂ?_x0010_pòÕrå°?Ê_x0006__x000F_Î_x000B_´?z_x0016_	RH`±?Ð^ÂS;¿µ?DÂæÐÁ³?Ñj«=¶?_x0001_¬Í/º?gD_x0008_ï_x0005_äÂ?_x0004_écìc´?í_x000F_×Gº¸?ÞØdL_x0011_u®?x_x000F_Y`¡¹?_x0001__x0003_Gàa_x0005_Ø_x0005_°?Û{Ü¤Vãµ?³ºùó{³?0ÂUÌäø¹?*f_x0019_kEµ?_x0001_c_x001A_Æó±?±._x001B_³?kÛ_x0007_ã¹®¹?_x0003_5¸{²·?Ñ53V_x001D_¸?"_x0016_C_x0010_´&gt;³?(Í¹|tb¿?MRò¢_x001A_±?c#þë}¿?`;¨=_x001F_¶?_x001E_Z+¸w¹?&gt;¬_x000C_ï_x001F_êµ?oÌ_x0006_¥ûM»? ÞÚ_x0013_¥»½?_x001A_Y¾(°¯?³_x0002_ë_x0013__x0011_{±?A×£:°?5D([Ø´µ?B$_x001D_^ú`¼?¡¼Í±?°ãqÓ¶?_x0013_6Ë}Ç¾³?&lt;¬º­£æ³?ÀÀ·_x001B_-´?õä2öÿë³?Têw"_x0019_¼?ÿÉ_x0001__x0003_*²?#wo²?5Á#Ë_x0011_¸?_x0001_32U1­µ?Ya_x0005_ãí¾?éáÛ±_x000E_µ?±i_x0017_9â±?t¦M1_x001F_¾?8(lxÖÍ¯?_x0015_@/'_x000F_F°?«_x000B_ë¶?C_x0017_ÀÿÈ´³?!TÏt×¢È?Pï_x001E_J·³?Ã)_x000D_çÂ?	ýSÚ?»?3/Áô´·?'ÞÖÒQK´?½6B)±?Ú¹Ù³?¢ý_x001F_û-nÆ?~_x001E_ÛÂ·Ë´?ÄÕFÖÌ´?Rmü±?©6á0T¹?¼Ùóuò_x0013_­?%_x0002_ßsY¶?	#b:ß¶?!¦­Øµ?_x0010_L¿µ?à_x000C_tFÖÔ´?_x0011_æ_x000D_SÇ?_x0002__x0003_ÑñÁXôº?_x0014_Èr²´?ÌãÐB_x0006_¾?_x0014_ÿ¹SHN·?_x0001__x000E_pþªí¼?3l_x001F_é_x001A_DÄ?hD_x000F_±Ê³?°Û­ÿ÷g²?ËgÝ'üY·?,ºãu¹¶?,Ã¢_x000E_&amp;¯?`^¢@³¶?_x0001_Ñ^÷~·?·îÆç*±?¶a6ábÄ?ØÁ¯_x001C_¹?¢_x0006_QIO1µ?:¾M_x000F_p¥¼?_x0017_P[ÜøÅ?K_x000F_¶§À?#³r&amp;»µ?°(·3¶­?_x0004_Æ¬°_x001D_Ä?ÚR is¶?&amp;n=7}uÄ?RQì§q_x0016_®?Tì¥U*·?Ø69ÛjØ´?à3c_x001E_`·?´J_x000F_öã·?~7Z_x0003_×Lµ?&gt;F^	_x0001__x0002_­_x0010_¶??I_x0012_-¯ã¿?_x0004_à5­1¸?¼#Yûõ¬?_x0005_ú_x000C_Á_x000C_²?ÙîYÿâ»?÷Sl_x0014_¢_x0013_¸?+cP÷q_x000B_µ?Y_x0004_ç¥"Á?Üg_x001E_Íµµ?wX{Æz5µ?_x001A_á³-_x001A_Õ¹?_x000B_{ª ¸?¤Jk?²±¶?t9£»?G_)y¼µË?¸7GT_x001E_|±?[ _x0010_À?¼ápZ(¯?_x001C_Ö/ê}9¾?©ru¿ÔTµ?þ22YÅ¶?ïÕR`°¶?õH(ùÑ±?Dn'qýQ´?_x000E_Ûl=Æ?_x0013__x0005_Ra·?N¿¯Èq³?¹¤»óZ]·?_x000E_ç%XB²?o_x000F_+;H¶?({ØÃ,¹?_x0001__x0003_~µcqxÀ¬?º¯ñÃ	_x001E_³?(Ç_x0010__x001A_ÄÅ?Æeh7o¯? óZ0ÒMº?ÍmUÐç¤°?Îr+_x0004_÷_x0001_³?_x0006_þ}_x000D_ø¶?5m;aX=¸?_x000B_&lt;ÃC¾Å¹?p_x0001_ZÙ¯Ð³?Î_x0006__x0002_£Ö(¶?Ø)­Þ«m¹?R¶¨+º?Îl.//°?_x001F_4ù	[²?¬ýe{¨HÀ?ÞàÒÍk9¶?ê_x0007__x001B_§³?´`áÚU²?_x001C_Ý1vè¹?î_x000E_HC¯v³?_x0002_z¡Q²?_x0007_nµ;²?_x000F_éÞôÔ¹?ìï_x0006_di¸?i_x0012_ü_x001D_¦&lt;»?Ôªi¯?;Ä÷(P¶?4÷d6²?îu_x001E_Îa±?Õ_&amp;_x0001__x0002_B_x0007_µ?v&amp;_x001A_	É´?¥$vøÑÌ»?CÖX¤Í^°?¾/ºLt¸?fùà%SÃ?JcDó_x0013_Ã?ª¡sò¾ò¯?Wça_x000F_ïT·?¦¹&lt;±Úµ?Lèa_x001D__x001A_²?¬Ï_x0006_¯¯?¤_x000B_Ê_x0006_½µ?J®_x0014_#_x000C_²?Öâïõ£´?íîd·³?dÈô!3²?_x000C_L_x0004_¾?Ü_x0017_À[G·?Ñ¥èÝµ?Q_x001D__x0013_ì]0±?º~_x0016_I"¶?õu54±?ÝÀÄæÑ¹?ókbAÃ±?èÏ_x001C_Ã_x001E_7´?zã&gt;_x0001_öÈ¿?_x001D_ân°Ô±?Ó±Ã_x0017__x000C_µ?e_x0014_S0å¶?3ðWõÅJ¹?õØ_x000B_ÝQ'¾?_x0002__x0005_ÁßL*&gt;¹?Ø2^ò·?,{TOTE·?	&lt;Üj½?å»_x0013_·?_x0003_èI1ìÀ?h_x000F_	F '³?P_x0013_ôwÁÙ®?qDµR´ý·?|u_x0010_A_x0015_°?úÀr®³_x001B_±?_x0007_±_x001B_ *Á?M1F»­é¶?v_x001D_àõz·?ù_x0007_.ëTµ?òµ_x0011_7¶¯?_x0010_.&amp;+±?½%6eD²?«®%_x001F_R_x0001_Á?.âKüµ?_x000D__x0004_¢_Úù¸?_x0005_C_x0012_#ëe²?Mèì¨ë¶?/*ø=½Å?çÔC¬[2·?è½3úÇ|¶? _x001F_¶_x000D_Ut¶?­òwI»Ü°?8Ñ?!(²?äúÖ²x°?_x0018__x000C_	âA²?ÙäÊÙ_x0002__x0003_`¾Ä?_x0013__^bxÀ?5,À@_µ?)_x0005_±\Á?I_x0010_Ò=ù¹?Àk.Çs_x0016_¯?«_x000B_é1ð·?_x0018__x001D_AÝ¸Ú¯?â{äð/~À?+^4µ³?=ðåà3 ·?Sr³FÖ&gt;Ë?y_x0007_^ð¯6²?fn_x0005_U¸?]Vd#²?µ3Á­í?Â?ÓfÁHâP´?UiÍ_x0010_Èá¸?b2Â¢¶?_x001B_An_x000F_Ý½?q!x4r)É?TÌJ_x000B_6®?/_x0005_àñþ²?±ÄtÂ?_x000F_ÅêJÔ¸?ù_x0013_;ñ¿ôÂ?Öß5Ý	Ê­?_x0004_Þ&amp;RÖÍ?0[áÐÓ³?_x001B_{]¨lù¾?ÄÇyø³?íGí_x0001_E³?_x000D__x0010_ÐJ_x000C_3®´?­_x000F_jvôZ´?q_x001F__x0010_ú´?*¶vÉv_x0019_³?J_x000F_jé_x000E_À?_x0013_ñüÌ_x0013_À?îÏ	&gt;¬·?_x000E_âç3²?¸{_x0010_z®?§pºÞ_x0002_?¹?6íëèm±?_x0001_Ñ_x0016__x0018_j_x0017_´?!_x000B_²ÛÁÇ?c¸l_x001D_[SÀ?úõUÌH²?³"ä ®°?_x001D_àç²ðuµ?íL5)±?_x0006_éÝaÇ?A×Ñ¼SÀ?þ 02TCÁ?_x000F_®Íá@â´?ÒkÎUo²?_x0017__x0016_¬¸_x001C_²?L/uêØµ?_x0008_ßôFIÝ´?_x0006__x0005__x0007_S_x000C_~²?&gt;_x0004_ËÈ+i¼?Í_x000C_=æ±_x001C_¶?_x001E_³9_x0008_6é¯?F_x001C_þNû_x0003_»?Å_x001E_ëÃ_x0002__x0004_ª$»?µ_x0010_ù°Ã·?×Ëº_x0014_8¼?_x001D_ÅÊÂ_x0012_¹?J_x0012_­H1¶?L^Î_x001A_M´µ?IS_x0010_bVµ?:¶öÑÕ¸?&gt;»ì_x0016_ò}­?läpI!°?ü·%»¹?b³_Y &lt;¸?_x0015_± 	¼¨³?_x0010_d_x0018_`ö÷±?ë[\_x0014_ÕÆ?ÉÏÞ_x001E_Í_x000E_²?À_x0017_R¤ê´?_x0011__x0003__ Yì³?¸-¶b®?:¡ù³í´?ÛRã)²ú´?±³¹\_x0008_@µ?_x001F_Já}º»?_x0005_¬ôÀ_x0010_¼?dÉ_x001B_Töò¿?ºeÆq1_x000F_³?·|v_x0001_=±Ã?-íMKÅÁ?A®#_x0017__x0013_Ä?3_x001B_Ý!_x0002__x000D_À?¿­By"}²?_x0008__x0012_Ô"_½?_x0001__x0004__x001D_îÑtê½?_x001F_Ãv%sg³?MÄ;ÒM±?-Ø©?®½?8vè_x0015_&lt;Â?ÚÎ9c[¹?Å_x0018__x0017_O¯¶?æºÎXoÅ´?BÓfw/1±?CØ£'¤µ°?Uò_x0003_(Èv°?fïlbð¹?_x0005_c÷_x000F_ü¶?ÖÁ_x0011_nò|®?Ow_x0003_bÂ?B-_x001B_fôµ?Ö]Ãñ§ZÂ?ù?¯p9íº? 1aÏ_x0002_¡¶?VÜS._x0014_º?)°-í¸?v«Ä_x0006_´¹?ðºWZ¥²?ðÜ_x0002_¹?vDÃù¦#±?í_x001F_Ézß¶?ÌxRó)²?U_x001B_Õ|á°?þz3(Ñ_x0008_®?çûï¼Qµ?ÇI÷¬ã`Ã?¸ßG_x0001__x0003__x001B_y°?6!Ì¤_x0018__x0006_¾?h]$Dµ­Ä?6ÞC_x0001_8eº?tà_x000E_/¤»±?Â;4_x000C_Å±?¼~_x000C_ÛK±¼?nËV_x0012_½?¸¨½V±?£	ÿf²?²qcD±?úÃäDá·?ô_x0016__x0019_ò_x0011_½±?í_x000B_Â§ÚB¹?Ù&gt;Uõ@'Ã?À~)_x0017_û­?ñ1û_x000E_%¸?ÍÎdýÕ½?ÕaIÑn]³?M5ãá·?_x0005_À°1.´?Eí»ÃR-±?pÃÜõ&gt;Ã?íTøq~Ý³?ë&lt;¨_x0006_·?sòBIÿ·?¡À°NyÓ¼?Í_x001C_?î;l²?_x001E__x0003_­ó_x0017_´?e&lt;!Zk³?_x0002_Ô­Hí¶?Ó_x0018_¦_x000F_À´?_x0002__x0007_v¦-~ú9³?÷èv¥ìé¸?eP9_x0018__x0012_Õ´?ÉBt·¶?_x0010_	#f°Ä?ÊS³_x0017_Å¯?ò)q+á¶?_x0003_ÕÑI_x001E_\Ä?ä~øH,³?Y&amp;Ø%´x¸?Ü»Öä_x001A_²?_x0004_hñÙË3³?|Qfþ¼P±?_x0012_ÇÎÉN²?nô%(oÏ¯?l¼Ñ?À²?û³'_x0006_³Á?Áq@_x0011_r´?ØVÞS?a³?Ù'wu'±?ÀE#ð±?àÕ¯¶Ý±?OÉZD_x0016_·?ëYRÑàÀ±?¢Øì$_x001D__x001E_­?&lt;ñWÕ´?_x0002__x000E_(äS_x0005_À?¤t¼ºT­?üñ²Ãa_x0001_µ?,7ËyHa¶?è(ÓÌ&lt;µ?unúÂ_x0001__x0002_âH¶?±Ò¨_x001F_±?\9aÅ©_x0014_½?Á_x0003_ò_x001B_±?©_&gt;i¦¶?ØëÅl	Î¶?¶ÑU_x001A_$¶?Á_x0006_ûðµ¶?0Ëìº=¬?ê_x001D_À_,®?IðC&amp;íVµ?¹1wêÌB±?¦°%tþ»?ÃOª_x0002_¶?L\v?o¢²?÷qâÙCÕ³?m7_x000C_¿_x000E_»?æþPÿ_x000B_°?ÕråÈl7¸?Cq_x000B_!_x001F_ñ´?}e_x0013_ìH¸Í?+í_x001C_¥ø]Â?D;È_x000F_²?¢_x000B_}_x0005__x0014_h®?èm_x0006_pu´?pBY$x¥°?zñ¸¢dÁ?w_x000E_=-þ_x0019_¶?;ñp¶?W×ÿÔ(»?9¸gÐÀ?_x0013_y-°?_x0002__x0005_ÐY"P±?)_x0018_Õ{_x0015__x0019_³?R_x0002__x0011_bÈd¹?=ti/Â?£üa­Ó¶·?óÍì­`µ?|Úd_x0014_¸?íýî%B¶?î_x0018_C_x0002_ð¶?_x000E__x0016_¼à2Â?º¥_x0011_ÂÚÄ°?¢­óý¼Ô¼?¥Ä¦_x000D_°°?ç_x0016_­_x0002_¦LÂ?ãS@yºìÀ?/4á¦÷×È?:"éæ¹²?æ_x001E__x0003_s°?¢mC±_x0001_¯?_x0012_mé%¤µ?Ñ_x0004__x0017_ã_x001B_gº??è_x0013_fJÜ¾?Z1À&amp;Ä2µ?´n_x000B_ÇåyÅ?ü&lt;õ»HþÃ?Xöø£;Æµ?Y&amp;é$ç&gt;¶?_6Kçøo³?õ.µóU¾?7ÄHíº?³ág1í´?¬á!E_x0004__x0005_[·?ú¯?½§%¶?Ø¹ï_x000C_°±?à6ºâ­?_x0003_·EÇì¶?_x0013_Øxò´Ã?ÔÂ»?ñ)¹?[a*¤;ûµ?ÞÛÊD±?§¥X¨Ä?_x000B_9(_x0001_:±?}9$^²?{&lt;?Ñ°?_x001A_=Á¾_x0013_¤±?ÕÛÝï´C³?SÔm_x000B_8 ¿?ÕÉOì«ü¾?êôBî³?Qò0ä4¶?ç¿PgÛñ´?[_x0002_èxEÙ²?¬nããìå»?V"_x0002_"M»?Å_x0008__x0003_4¥ä¶?õ+gøç6»?ás_x001E_a_x0004_³?O0È¹Æ±?þ_x0010_lzr¥¯?)_x000F_ósâ¼?¡a·ÀÁ?KÇ´\­Rµ?N_x000D__x0006_²®?_x0003__x0004_º¨à¡£²?Ò]àú_x0001_+º?{S(:ä°?Ô_x0008_E¾?(øÓ·Åí½?ó^/«Ù;±?_x001D_Îü$_x001A_Ôµ?xÙø_x001B__x0007_B¿?¦#Ôy`3À?C¨´_x000E_Õs¶?î_x0010_)wÈq®?Ô4×Å²µ?Ãµ_x0019_¶?¼L+½ÎÎÀ?üg_x0002_Õ_x0016_µ?a'_x0010_gP*¸?T;Êc{c²?_x0007_;3¨â´?©	®2ýOÈ?Âeö_x000B_â§®?_s·µÔ³?R_x001B_$»s½²?_x0019_Ì5MÔ«²?Ì_x000E__x0007_¾·?pFv_x0007_ÛÁ?Ýo É÷U±?ú:_x0008__x001A_?P´?_x0008_·äk_x000D_®?Ö¨_x0017_@{µ?	ÆépÒµ?Â³Û§_x0019_$¸?:µ¡«_x0001__x0002_ò3µ?_x0002_u+'þ°?~7_x000F_ûº?²'1¬ã¸?öâµU5¾µ?Ök@=ä_x0016_¯?üÎ¸_x0008__x000D_µ?_x000F_Ù_x0016_dT´?K_x0019_$EL_x001A_³?_x0010_ý7·[ñ³?ð¾næloµ?É_x0008__x0002__x0006_²?Û_x0011__x0015_JºË¾?Â-§î9´­?oiïdû·?W!u_x0013_bi½?×+_x0001__x001C_¹?\âÌ×&gt;µ?í_x001C__x0012_v*¿³?Ö"Ë=_x0018_·­?¾_x000B_²_x0015_U&amp;À?,?ï¥8Ç´?_x000D_N_x0008_=ß»È?_x0008_7Mð_x0014_ï±?·ÜÞ_x001B_'ò·?º«ì¾½Â°?_x0006_v6Ë%Û¶?]u_x000F_¬É»?g'_x000F_åNÀ?_x000D_T_x0003__x0018_²?¨²4·´¬?íFüÕÂ?_x0001__x0003_òº_x000F_1&gt;Ø²?¸þ_x001B_.µ?a~ö}Â?Òñ_x0019_5Iº?Ýªu]w°?6)â@_x001D_À?ü8_x000C_q_x0001_É²?_x0005_ÿº_x0002_ÿ²?¾FÓ8ê´?CîÑ_x0007_Áó³?Ý¯*¸:Â?&lt;òMr²?b_x000D_|Ã?ÆbõÑHü·?~q7DAö¯?_x0002_ÿä^»²?ÈaX_x0004_C³?&lt;ËJSõê¸?&lt;âr:" ®?fýF.;²?_x0017__x0008_Û`Í_x000C_±?Qi_x0013_ÊÍk·?_x0003_öI%±?×¶öø®Ø¶?çë_x0018_ÖøY´?ÿÔeêOº?&amp;ÛÓ	}_x0001_¶?LDÌ+Ùm¶?_x0012_'e_x0012_fÇ?ë_x0017_8c³?!_x0007_¯ýS_x0010_²?ªËK_x0002__x0003_¢[­?{ÆÌÆ¤#¸?¾_x0012_~ð«º²?Zòøõ&gt;'¶?äP_x001E_C°_x000B_±?k_x0016_4¶ý±?æý}Lb_x0007_Á?!£¤.²?Sk*3¹?ÖpÃQ,Â?£Ä&gt;_x0010_¹?P¦@_x0011_Z±?-´_x0016_ú!Ã?=¶iû$¶?ö(ª_x001A_²?ÉæM_x0003_´?]½*:³?ÑnPjË?ªÜÄ_x001F_R¶?JÒ´	£_x0002_º?@³Èpé´? àD_x0004_G·?»_x000C_rZ_x001B_[´?ó)âÿù_x0008_²?~_x0007_äÌ_x0001_Fº?Î_x0014_Å{b¹?8K²Ç´_µ?93_x0005__x0003_þ_x0002_°?B_x000F_´Tq»?fªà-Aç²?q=â¡¸£½?eèNÐ¥Á?_x0001__x0002_£îyÿ¥6¹?cÿçdCë±?	ñðÖº?H -²û4´?U_x0005_È¥¡¶?M&amp;ø¦¸?Åó4Õ]³?6"#_x001B_Ëµ?&amp;«b2ÛIÀ?M¬Ï¶?Ñ»ÃR_x0016_a²?_x000C_u_x0018_(}N°?_x0002_ñ ³?Kj_x001F_;4¾?lêñ&gt;À?ÿ×d÷_x001D_o¿?¯v_x0004_­uZº?¥ì^é¾µ?_x0017_E}åÈ!²?»mêaZ³?ÊëÊ_x001B_×O´?áVëø_x001E_×¼?­?_x001E_â±?îã_x0015_¥z¼µ?E)_x001B_¤)¹?};©A#uÆ?n$làs²?Üù¨&amp;È¨µ?Cõ_x001D__x0019_Â?XWr_x001D_»¸?A!@¸Túµ?ñCr_x0001__x0004_£úÃ?âÙ5jË·?_x0013_Ñ³üÖéÀ?_x000C_ZC_x0012_£¶®?çûØï\µ?×|_x0019__¼´°?s³"Ö]P±?dÑdóå´?´Þ§RùÂ±?Éz_x0014_±&gt;°?Oõë«È?P_x0013_½4_x0003_½?_x0010_ÜZ%_x001F_®?F¢Ù_x001C_Ø¯?çð30#°?Çõ½bÐ"Ã??ñ_x0010_nÞ½?Å·_x0016_Iñã±?ô$`|¶?_x0002_ÄÙ_x0018_À?Tý9_x000D_²_x0017_¸?×æ	æJ»?éÓ¼WÁ_x001B_»?_x001A_TT_x0012_é±?øÃ)@o¶?!Tÿ_x000B__x000C_W°?_x0006_|f3ÀÐ°?ò_x000F_ÉÂé4¹?¬_x001B_Öûp´?ÙBÅ,´-µ?%Pq:_x0002_²?%Ù_x001A_3÷·¸?_x0001__x0003_j_x000C_î\N_x0013_¾?_x0002_	act°µ?_x000D_ê÷rÆ_x0007_¸?ü]òyëñ°?OH$	_x0002_S³?m_x0018_E6&lt;V³?óëàµ_x0008_³?#_x0007_AEòº?;ª´|;»?8ÝE³^À?rq8¶_x001B_¯?ÑÚ)+"¶?Þ_x000F_Ãù(_x0005_·?Pçj û²?½+ö·´?âÄµ"æò²?_x0005_\@+k_x000F_·?[8_x0011_Õ³nÇ?$_x0017_Å²_x0012_ê±?y,_x001E_l°?PqÛBÍ±?8_x0010_ËMO´?_x0016_D&amp;Ñãp¯?ã_x0016__x000E_æÂ?ðC¢Ì,Û´?_x001B_èhcgD°?ØÖQ¢dµ?Òî2¯Q±?_x000C_ÄxæÕg°?iôõ_x001A__x0016_Î°?i&gt;ð_x0014_©¸Á?MÇèÖ_x0001__x0002_»_x0011_¶?¦_x000B__x0008_Tüïº?ª*;MÁO´?¿_x000D_·_x001C_ÕuÂ?c:b_x001A_oÄ²?ZÆ_x0018_,Á?§pc·?x"UÕ¾?üõ_x0001_ÚYÇÃ?_x001C_/_x0013_GÎ$À?¹¢^a_x0001_±?Í'æ_x0013_«_´?*¤_x0007_ìÜ°?¦¹÷Ô|]º?_x000C_SàªÀæ±?Ü²üfÂ_x0005_­?¿Û{T­Ç´?öpÏ³T¸?$=Æçé±?_x000F_&amp;0Ê«#¶?ó_x0018_Äe_x0019_±?@_x0015__x001C_§þ²?_x0013_õ²©y°?4G_x0004_f_x000D_ë²?«û¯X ¸?|{ßºWµ?Q&lt;KÌ­µ?¡O8&lt;_x001D_»?¨ø_x000E_ü_x0006_·?ÁÅ*u5´?Bp-f³?_x001A_É_x0008_©¶?_x0003__x0004__x0008__x001B_8Æ_x0006_Ë½?_x0001_Úãª¾±?:_x000E_Ez¥ª´?hðL_x001B_È²´?ú¿_x0015_bW´?ø_x0011_ksh¸½?ØÎ[¦£µ?¢_x000C_|2ta®?æÔÁ¯?_x0006_ÑAª_x000C_´?bÞ_x0006_48HÂ?4ÞÕ¤ÿ_x001C_¸?_x001E__x0012__x0017_²úÇ?$TQ¶@¸?¹_x001D_Í_x0011_9°?&lt;½_x0003_N,¸µ?_x0002__x0013_þiH´?TûÆ°?ìé_x000B__x0007_î/»?4àn_x001B_aµ?§jàù_x0013_é´?ñ´÷6-´²?eÖß,b²?øËÁ%·?Èè_x0010_è_x001E_¶?Ëp©uß±±?æ½ûbõ¶?T*&gt;&lt;#¹?ëø_x0003_ýõ°?µ5(ª±?-0Ýû@ÙÉ?P-]%_x0006__x0008__x0003_A¶?97ü!1ì²?¬d×=_x0011_±?áõ?Au_x000B_»?~¤i_x0010_AÃ?WmlM_x000F_´?ø§Ý_x000B__x0008_Ç´?å±¤ÿî¸?à¯¬ë;º?_x0001__x0006_æ_x0019_±?XÇ_x001C_ÛÅ²Â?_x0004_ZÙÂy_x0005_¯?Fÿ¾_x000B_K´?8Ô°Bù±?_x0002_×_x0013_ý¼?½»Zv_x000B_ô²?ª4#qa¯?ÜLhîA²?gù¦vev´?,ûq_x0007__x000E_®?´¬_x0002_&lt;9¥±?µ£lîÀ?É^ËÃ¶?ÝÝé'ö²?ÂÛ_x0014_æ²?+XNÑ±²?¬w±7¶?î}ñõ	ø»?ç_x0018__x0012_ú»?´¥ê_x0004_´?_x001C_È¸ç¸²¶?T|Z¼áÈ¯?_x0003__x0007_ï­T±?QYåa½?|ÆÊAü	²?hòZ_x000D_c×Ã?í_x001D__x0006_»J²?n_x000B_gv.²?¿£_x0017_$ÏÁ?_x0004_·­~ÖO¹?ãèuÔ£_x0005_Ã?Ý_x0001_Vxlà±?oÚ4¥Î°?åçÝ_x0015_ó´?ùä@¤¥AÉ?ä_x0010_ó2=¾?á¶Ð?¹?_x0019__x000B_Ê!I×±?`±ë_x001F__x001C_W·?_x0012_xNtÖF±?Õ/_Lé°?'k«ë@â·?QmR«,CÀ?²¯ýõ1±?ÛIU%¯?ýF/iµ?ðÁ~Òuºº?NZà´®?I²ålM£±?cS82Ô_x001D_»?_x0006_ÉW¼%\¶?_x0003__x001D_è9}Ã?ì_x0002_ ê_x0008_¶?_x0016_Ðw_x0003__x0005__x0012_©²?Ò:Õð_x001B_¶?í¶¿_x0005_Aþ²?ÊæÈn~µ?â|_x000C_Á?¨u-_x0019_6KÁ?Ð%ègOÚ²?ª8ôñ$»?B_x0008_F$üã±?©çÊµ? _x0002_éÒL±?{¿¼Ú&lt;Ö½?ë%&amp;_x0004_jh±?e@ô_x0004_,4°?´&amp;Í_x0007_ Ç¹?Ãîcxtq³?x§à±Bã¸?»íº©³?~òK(î±?Môìçj_x000F_±?(+²ÿT°?Ý+5vÕM´?À»z1rªÀ?þ§G6ã´?|¸ôÔ_x000D_¤®?à&amp;-_x000F_¶?_x001E_£{]\¾?_x0002__x0001__x0013_Óï[²?_x001E_ë%õËö³?ë	7_x0015_Gt³?&amp;_x0014__x0006_±zÃ?3¥l]Â}µ?</t>
  </si>
  <si>
    <t>d01354ffc4399b8a6ccbf42daffe7711_x0001__x0002_Õa«½M¶?K³Ì¸{S³?ð»,/ýï²?_x0004__x0018_%_x0016_ô_x0004_°?òö{ú½?³8óq.´?Öó ½tKº?b_x001A__x000C_ÿBiµ?±6÷_x000B__x0013_Å?_x0001_ÎC_x001D_±?Õç¦Ö¥·?´ÿøq®d°?%pA"M±?XöSäX_x000C_¼?_x0010__x0008_¾0£­?_x000D_¢çIk¶±?îÝ÷ë:³?cr[àQ´?ù(ºs}´?ðý!ª1DÁ?i8'ñD³?ÄøAø§Ã?«}eøNo´?ö_x001F_¦Ô»?xâÖ_x001D_m¿?ïjìÏ_x0003_í³?Í­.Ãü*±?_x0004_ëîLç¶?jô¹TÛ²?¸üel´?_x0016_%¯û)Ä´?YÓ-_x0001__x0002__x000D_s¸?A¹ú_x0011_u_x0004_¿?¦	è_x0001_&amp;´?ÆõfÈ-º´?«õ#ú7º?«þßºª³?@k_x0019__x000D_´?á2å~úA·?j_x000D_I® ÓÅ?ÍÈ£ÞÃ¶?¤¼_x001C__x001D__x0001_aÀ?#¿G»?Ä©¶5I_x0016_¿?° y±d¶?_x000C_ï_x0003_± Þ·?zõ_x0008_É%Ä¯?+¯u?Á¸°?¦¬_x0012_X¯?_x0010_É&gt;;H±?Vò¶?È_x0003_B¥È¶?Nî_x0003_ª_x000C_G°?·E_x0012_­È»³?`_x000F_Y{Å%´?*ÃÝî»?Oòó×Á?!£µ_x0010_3Ç²?) à¶D	¹?ÉªÀEN²?~ÏfN6ò°?»&gt;¹Gh°?ÌBRMP³?_x0003__x0004_âÁ_x0001_~*¼?YC¬_x0007_ð½?"L£Y°?Åmv_x000C_¶?Ç5~_x001D_/=À?$e-_x0018_ ³?/ßí°¼¸?ÓeÅúëD±?EºÈ±¡Âµ?¹_x0005_·îB¬¹?à_x000B_Hôk­?»KbLµ?wàö»¨×¿?j°F_x0017_¹?Zïví´?¼êÜ·ôø¶?ó_x0014_Ä/R¼?aýO~{¾?OjàÖ§ý¸?»_x0007_ÂâÊµ?G7_x0010_jµ?&amp;í.ØTÄ³?.§+iÛ­?Xí4_x000C_¥´?TKçÄÉ´?_x001D_+-10$º?ý_x000F_.Fê_x0018_¸?°@î_x0017_Ö¿?sËòI/·?V±ÀHVà´?­_x0002_£¡bO½?4í_x0001__x0002_ !µ?èÅò¿I·?d_x0008_×«Éë±?_x0008_}{T_x0002_¶?_x000D_²þ¯?/v_Â¹?Æ&lt;©_x0018_fH°?_x001D_;Ð¾Æ?FïMèv!³?Æ®_x000D__x001C_u²?ígtp_x0010_}À?1ú¨XÃð´?_x001C_üöBk´?_x000E_d@x°±?õ¡í_x0004_£®?M_x001B_7òA¹?&amp;HºWç³?õ*³òª¼?­-_x0003_°µ+³?Zü±¬±?Ü_x000F_ûNBQ¾?Ä¾ýD°?Z~X&amp;tÂ?GÒ5óN´?_x0019__x001F_È.Ä?VFåÒ)¶?D»éO-_x0010_±?XÒ±^ÊÅ?¤p,_x001A_/¨Ã?u®êÃµº?,sÛÖÙ³?ÑÚ;á­;³?_x0001__x0002__x001E_ì_x0013_ãq³±?j_x000D_ß_x0016_íµ?4ý_x0017_K¼?|_x001B_ÔÇ&amp;°?¯¿_x000B_eX¹?à&amp;_x0007_d@#¼?_x001C_Oju0ò­?J%_x001F_¨o±?_x0016_¿_x000D_bxø³?I=XO¼N±?_x000D_&gt;+Ôó²?°´l»E©»?Mãvê_x000D_²?_x0005_K_x0018_güjÊ?Jc_x001A_²e³?Í8p¯°?X_x001A_._x0011_1´?-&gt;¿¢_x001F__x0002_¸?.ôøl_x001B_ã³?Nù]D¸?Eås_x0019_²³?BZú²a²?iK_x001B__x000F_rº?£ÛÇL¨Nµ?8&gt;â²ÓÂ?y¸kZÊR°?ùx_x001A_l¶?ZÚÐë_x0015_Ç?Ýªà°C¶?#v¡^Æ²?¿:e}C}½?_x0019_Ñ_x000E_±_x0003__x0005__x0018_£³?hÏ_x0011_¤ò°?^!!EÒÃ?iiré¨²?Dk¹Ì#Ä·?_x000E__x0006_D(_x0016_~µ?ý¬'g|l´?,Ü_x0001_ÀYZ³?ß_x001D_²Î_x0017_³?_x0010_Et_x000F_yÛ¶?_x0004__x0013_zÆå·?_x0003_ã]_x0014_+n°?Ô§{Õ"µ?~Î¯²)µ?®7_x0011_=¶?ïßÆ¡¼°?½±]óÂ´?ÎKeö³?ÇÖÓ_x001F_Ç_x0002_»?»`¼à_x001B_ÁÄ?_x001F_ý,o°?z~ý_x000E_¸?Ðxiÿ±?_x0014_·À¡_x0003_µ?à¯û_x000E_^µ?»l÷bs©´?Ô«_x0008_&lt;(_x001B_µ?²í,7ÓÄµ??ê36¸?ò_x000C_£;rq¶?='ü«Q&gt;·?å´¥_x0001_±gµ?_x0008_	__x0001_ògeÍº?_x000B_áV_x000D__x000C_º?+:'ýl³?ÔY_x0002_IZÀ?Î3!¢_x001F_°?ä7A_x0010_Qþµ?xØiNG¼?gØr:½?_x000D__x0006_üo±È¼?tÃtK+¯±?_x0010_¬¸_x0001_Â³?Fj#=­?ÏÀÙÔoY·?:c._x001E_ò¢³?öÆ1öÂ°?g «DÚ_x0004_³?®2¨rsl³?J±$ÿ'ÉÊ?\PLHê_x000D_·?­ôÛ¼ä_x0006_Æ?§³ø*_x000E_¶?_x0014__x001A__x000D__x001D_`´Á?ª[êì_x000B_®?_x001E_½_x001F__x0003__x000D_¶?ÛqNæ_x001A_´?_x0005__x0008_îE:³?Å_x0007_¬4Àö°?­î\È `°?l_x001C_öFÐ²?3¼3Ö;j·?SMG_x0003_Â?ê¹_x0002__x0003__x001B_¶?Â9ßl§â°?hÄlýby¸?­à÷_x0001_O»?bg"'Dã²?xüîHÇ?Ø.á½?OÂØ£_x0012_ü°?O4iaO_x001C_³?û_x0010_olÿÐ³?_x000E_sÑ¡_x0002_À?Þá_x0011_¼a²?XuÙö_Ê¹?ú-$ÙsÅ?Þ·)_x001F_â¯?·ØöK¦ó¸?Ô^_x000D_«Æ²±?¯·Úe_x0015_-±?ú-µA¯³?Ä_x000F_WF=è¯?pò:õ¶ø°?&amp;¤Ìbõ³?_x0010_Ûæ¦PÃ¯?hGo³?^dºñ²?_x0017_â±|¬3µ?çzN_x000C_ó±·?d"	/$¢´?n -ç_x0006_#Â?ÊÖ2£cZµ?eÁd^_x0018_±?â·é$¡·?_x0002__x0003_&gt;5qæ_x0007_§µ?+ð³¸?_x0018_¼cÏ»?ºBçÌ;±?,X§·_x0001_´?3P§Âp²?]HËëò±´?æ0¾6=}µ?Ê¨Éµec¹?ìëÅ_x0001_¢§³?ÌXÙ¡¾+´?«"M_x0007_1¶?AT;_x0003_|þ¶?_x0006_ºý\ðÃ?¸êà_x000B_²ð²?_x0006_ã³åñ_x0011_²?2k_x0007_iÓ¹?/	³Z[£³?u¹Âí)ì½?L _x0003_¥±?¡ªxÁ3¸?eÖ°_x000C_Î}¸?rÙÔ^¯?_x0005_W'e_x0005_¹?_x001E_G¯°?ÒÚß@³?¢|À&amp;a´?Þy_x001F_7±?YlIae¶µ?K_x001A_°_x0015_¸?vÅ_x0002_ÉÑJÂ?0F_x0019_Q_x0001__x0004_®?Ç	¢oçt±?nU._x000D_45°?Ü*)_x0002_Ì°?ü&gt;_x0010__x001F__x001D_®?ý£"Qi¶²?_x001E_»K¯?_x0017_®òÄ|¾?ä8_x0004_=cÀ?IÓqº²?þñç·?Ü¹_x0011_Ú³?(Ã¡â_x000D_¸?¤Ú\PÅ¹±?®,°¶Úº?èXó®_x001D_=¶?ß0_x0018_Ie³?´_x0005_¤#Ô«³?¹×0_x0002__x000E_Ä°?ªA2ò»?_x0013_ªÁß½3À? ÷_x0016_°?&lt;·(ôlº?ö^±_x0012_lÙ­?Ge©^^±?_x0003_±Ñ¾l·?8_x0004_â¬á°?¶ÀvÆ_x0014_¼?ì*ÞC¹?¢bÎ¾¿_x0015_¶?{8\&amp;½6µ?âÓG÷ñ´®?_x0002__x0004__x0001_¥_x000F_kÜ½±?eÒãäx0¾?kuøÁ(§±?_x001D_PJ|¾²?5	Ñ\·´?äò-×_x0007_Ç?Ñ¼y_x0010_µú²?ÓhûUbµ?o§	Ýâ[»?_x000D_@ #º?MÚ·j_x000D_¼?P°dê_x0007_B¸?¦D·wB0µ?_x0006_ÍMlu³?¨wº«:´?0~_x001B_³¨­?_x0007_Ü_x000F__x000C_e¶?3bÇ"m_x000C_°?¢3_x0002_Èm°?_x0003_Èõ_x000C_²?£WZ75_x0004_º?6gëL6,®?3[u_x0014__x0014_®?_x000F_8_x0002__x0003__x0013_Ã?MÔ»]1îµ?Û,ß5Ä?å]Ò~2âÀ?'tÛe°?Í_®·_x0016_¸?î±_x0011_f8L³?4¢_x001A_}º?Qé_x0002__x000F__x0002__x0004_í_x001F_±?f·N_x0003_&lt;´?_x0003_1³ÓDº?V_x0015_.Äh¶?Û¨N(À?V§6_x0003_H¶?[_x0001__x0011_U´?½;Ë_x0002_eM¾?{gÊ-Â·??_x0001_l[³?_x0008_ý¢|8g®?»ñ?Î¿^·?ã±ìÌ|&lt;±?tàâl_x0001_·?_x001D_=_x0017_Ê¸3½?ÅiÙÅ°?IgSðhµ?FJË`¸?PÚ_x0012_dü´?m_x001B_PcWh¶?Î]LP¼?·ÍÃµNÇ?Ëî]ýo¶?v±_x0015_'ã»?0}Ìz¸?odÂvúÑ°?_x0015_,_x001D_Ss-º?l_x0007_CÙ(±?¹s_x0018_ý»?¢ìfå±?ÎÀãZg_½?»@¸Á_x0001_¤´?_x0001__x0004_¢"P_x0006_3~»?p4´Þ  ¼?ØIz²Çµ?Ê5^(_x001E_Æ¯?¦·TEJ+²?_x0007_WuL¨µ?ÎG_x0018_@¢²?J¤ºìu_x0002_·??1ðµ?cAC2`Â?&amp;Cï_x001F_µ??GÆ}`_x0002_¸?Úø§rµ?ó_x001F_Djßµ?Â_x0017_PpvÑ®?k_x0008__x0005_n°?¦½{¥¢Î½?ÁÉlÑ_x0014_±?r7U³¸_x0010_¸?_x0004_º_x0007_ÀÇ·?O`Q£µ?_x001D_y_x0003_å¬¾»?Ä¨¶BCl·?£tº óª·?B5ó]ç¸?ØÏBhw²?E®_x000C_ÁÔ,½?Ópø}í±?Õ@_x0008_Ußõ²?äòPû ô°?ºªd²¬?ád_x0001__x0003_²?úáaÜK_x0018_¶?k³ST¾¸?wQûn_x0013_¾·?þ_x0006_éÐó_x001B_Á?$_x0004_ð¯mí¶?ð_x000C_g$­?áúº´OD³?ßåG_x0018_uR±?9¤`·?¯_x0006__x001C__x0002_­¿?¤_x0007_Âþ´?ï_x001A_í_x0013_ÇÀ?®á_x0008_û¯Ø²?¡d8 ·?~]õTÈË¯?ñ_x0007_/âL²?9ÛÔ_x000C_±?æ§Ãº_x0005_¼?1_x0002_ »kAµ?J_x000D_Å]sf²?_x0013__x001D_Ýµ}¶?Ì±j·Õ1¯?½_x0017_t ÓÔ°?gÛ&gt;³±?&amp;+È°*&lt;³?7¶²H1º?ãWèsâ1¹?ÅR33þãµ?_x000F_C_x0007_^´?TØÂîþ%±?_x0007_[zìÕÀ?_x0004__x0006_XFjx_x0006_Í²?dN_x001A_5Ñ¹?©K&amp;Õ(·?]a¡Ýë8³?_x0012_Ó_x0018_à´?¡kR­¯Û°?#:®³ö*¶?D_x0014_Î,Ú_x0013_·?Ìþí·_x0010_Ò´?ë ûÄ±?óû·ÄÆ½°?y`£Ç³?T$s±?n¥ÿÉy ¯?]¶ø. »?yÿÇ`_x001B_µ?#_üAY&amp;µ?®=/1ÜÈ°?x&gt;¾éö¼Ã?¢a^_x001F__x0001__x0018_Ë?_x0017_à¸É³?u_ÇùöB°?\_x000E_¾¡ÍÍ®?ÀuýíÁ³?Û_x000E_Ø`­d·?(Â&gt;\É÷¬?P_x001D_"Õ»?_x001E__x0002_[,÷±?å^qÓ`³?_x0005_¼¾_x000E_È¹?u$.uYÀ?½_x0003_Î_x0001__x0002_ïD²?¼]a3¹?_x000F_-°_x0013__x001C_=½?-k,©Ïº?×#_x0006__x001E__x001E_·?3¡×c8Ûº?·â&gt;[í²?_x0018_eÝ´?ö§Æ_x0013_}¶?}_x0005_êª3A¼?[!ï·äÿ³?²¹n_x000C_¸?âÅY¹ª ±?êdñßù6¸?_x0016_ÛB3²?MK]·ü¦¿?_x001F_ÿj¯?~_x0008_é_x001A__x000E_­?Ý¼&amp;Ì_x001A_µ?¡äw5º¹?Ë~¾Ãûq¸?ÿ_x001F_ïie¯?cR&lt;_x0005_?´?#ÎWeâ±?có¯¯Û\³?_x000C_*¤¿Cß³?ÙÅä_x0016_o´?§ñ_u4µ?µÞ	¯D²?ÒÖbðMÁ?C7Y:Í´?VÐÛæ¯?_x0002__x0003_ß_x0008_Å.W½?rµÚþ§°?VÂ¢Ö_x0003_ª¶?ÄúR_x0013_µï­?Cæ_x000F_Qµ²?­}_x000E_í·?pë)cûµ?~Ç,++E¶?zYrãJÚ¿?_x0002_¢k×o2²?Á&amp;ízýÁ?fÀÞg×²?Cù_x0005_¸~´?"(ð@´?5KÒ!ºÀ?ðôÉ4ó¶?öþ_x001D_Xµ?¥Ö¿À_x001C_³? ¥ñ_x001E_Å³?/¤iâË¹?~Bgá²?­r#W®?ô8|_x001E_C*±?_x0001_0]ûU_x0014_»?í_x001C_è&gt;ç¹?';_x001B_T|½¼?ø¦6Ñ°?f¹¸$t_¾?DrZDp´?·zó©÷X±?ï'_x001D_Þ²¸?."EJ_x0003_	Í:´?$Å%g^´?2¿j×]¸?=gNa·?¥)Á_x0007_v´?_x0006_êÈ¥Òñ²?Â_x001A_g_x0002_°?0&amp;_x0004_\¼?â_x001C_O&amp;0q²?ÿÊÀõ·Ä?K_x0018_¯_x001B__x0014_°?CBn¼|³?ÿ{S¼?_x0003_ØX_x0015_x»?,¦1,_x0018_­?Ày«É|°?ÕëVO%öº?;'/Sy¶?çÖAùÙÁÈ?ó¼_x0008_f65È?g_x0013__x000D_ÿ¼?yOÖH;¿?V-îOæÃ®?_x0019_.ã{Ög»?Á&amp;P¯Iñº?lõ_x0014_cÍ½µ?8³_x0012_HU¯²?¬_x0007_Vu+_x0005_¶?TÃ_x0008_K	Á?×w¦Á_x0001_³?_x000C_^O1_x0005_À?í2&amp;_x0008_º?_x0001__x0002_$`AÐ/!²?*Ð-P¶?Ç\=Sê³?ÚSã=+±?ÝÕ_x0008_ÈÅ\¶?1D_x0017_pn·?|_x000B_44Á³¿?b_x0011_U_x001A_*-´?¹_x0005_¡ÞÃ?òi_x0005_?\[µ?b:dæ¿?´_x0004__x0003_ÎýË?¹yl:m³?2.&gt;¦Í³?/¡¿õz3µ?mÙìû¸?_x0015__x0005_eC_x0003_@³?Ñ ©·;¸?·ÕÕ·h^·?Ïq_x0014_ôÓ°?q}ºçkµ?k1_x0005__x0017_3ì¾?ð^¾Þÿ¼¹?ÁIsx ¸?Ô&gt;@RDl³?\l_x0012_-Â­?ðLTz·?ãJX_x0002_DÀ?YÃ¸ÂF±?I!6x°cÀ?àÕ³àÛ®?(D_x0002__x0004_}7¾?tk_x0003_ýUÛ¹?N_x0004_©Ûðl±?Y~{Ûºµ?³ö"ÍJ³?ÎlñÿM¹?£pHß+öµ?õÆæ_x0012_Y&gt;±?¤|)f­iÂ?BÑr_x0005_(%À?Y_x001E_ðÎ_x0015_¸?_x0004_±rk5°?_x0016_ç½_x001A_	;°?íÚ]Ñü²?{_x001B_=Ut ³?¥Î	!gõÂ?Ø'UÛ=õ°?j¾ÛDG¯?¬V_x0014_²?}Þ®E¿&lt;¶?W^gFi°?¬ß=£º?+M_x0001_uäÀ³?Ð8`w_x0008_Óº?%÷¡Ï_x0015_Á?_x0013_ýXçf_x0015_³?è_x000F_ç^¥î´?¬-¢nv~¼?Yo	s$Nµ?_x000E_ut7_x0003_³?XÞ&gt;_x0008_ÒÌ±?üuiec¶?_x0006__x0007_Ä_x000B__x0010_Zõµ?t³_x0001_Um§¾?_x000E_WsKå¬?½}O´r9³?	U#Ze_x001A_¼?&gt;q_x0005_±U¶?RY_x0006__x001C_§À?ñ×Ók´?_x0015_yÀ_x0019_.ñ·?_x001A_6_x0005_|)$²?Y_x0002_(_x0019_Ä´?Ä3#ý7¥·?Öh»ßM²?WA·5U5³?A_x000D_|øª&gt;´?F~æ§`¯?_x0014_zÓZ¶f±?Í¾ 0E¹?±_x0004_ü_x0003_)êº?_x0018_Ty_x001D__x0001_¯?F¯(å_x001E_"½?r¯Ï­èÊ°?èZÑ£ã\¯?_x0016_ízì´?±"zZ-µ?º,_x000E_°?P_x001A_GÔÎ¾?_x0004__x001E_4hµ?Ó_x001A_V\1É?_x0006_À_x0015_¡L³?Ã=ò!µ?\ÒÓÁ_x0003__x0005_tj¶?¼ndø·?úP|_x001A_c·?|_x0002_¹_x0017_ðÁ?{zw_x0012_¨ô´?À_x0011_zd¸? Ø.Løº?£­·_x0008_!°?wX{Èx^¸?_x000E_rØ­_x0003_¸?_x001F_[Äw|V¾?Å·º×Â¼?âæ_x0019_!_x000D_&gt;±?ØÚ_x0013_,Ø_x0016_´?m_x0001__x0003_Kñ`±?ï_x001D_Ý¡p_x0012_°?&lt;JÈÖÄ?R_x0016_dD½?N7â4z±?«e_x0002_wèN³?oMgh­Ä·?_x000C_ÉX	?_x0016_¾? gB!t_x0004_¶?¢OCwó®?ÐþÛi_x0002_Å·?çòc3_x001F_§µ?_x001C__x0012_ì»î_x0003_²?ã"H$dG²?a©(ÍÖÈ±?=ìÜæ[y±?±xoÑ.³?¼é×÷_x0018_½?_x0001__x0003_}}{£¹?'µLâªf½?èy(ìw!¸?ÃÇé_x0013__x001D_½º?_x0017_©ëg²°?U_x001F__x0016_û_x0005__x0016_²?¨v¦iv²?N®HÒp9´?4ÞXÞ´?k£/_x0019_/¸?ã~_x0017_,&amp;_x0010_³?óÔ_x0003_áÄá¶?¾Ñèëú®?ÚdÁA»?4un²»%Á?_x0018__x000C__x000F_Ïí»?h1(î_x0004_®?L,UäØû´?_x0006_sÄ¹S«µ?ó_x0012_p_x0011_·?_êA®Ø1¿?B_x0012_Ùp·?èQ;®?éNï_x001F_ý_x0014_Â?à¨_]¨úµ?¸È£`_x001A_²?_x0002_=nÐº?¦)4cl½?&gt;{îaÂº?_x001F_Î3_x0011__x0012_´?êÊ°ÞÛ¼?Sd8ª_x0001__x0002_)Â?&amp;¨mðQ1³?5_x0011_²Æ«ß´?ÊÇhÏx¤º?S/«Ç2²?âñò$`±?ùÕÅ	Â?°ñ_x0014_Lú±?À_x0003_é£!Þ´?" Ìh_x001B_C±?\[^ú*»?&gt;"ÙµA®?PP@®²?2çÀ_x0008_£í·?xD#ÌÑB·?_x001D__x0007_+éR_x0017_µ?ÛÏ¥Çy²?jýâ¸Òº?9?½Rè´? 65p¶?ÖzÍ_x001D_Âá¯?mÈF®*µ?ûâä_x0003__x0017_&gt;°?R_x0006_ù_x0001__x0004_­?)sÀòÍ_x001F_Æ?_x0005_P_x001F_m£_x001D_±?_x0017_½Î­°²?_x0006__x0013_UI÷º?_x0003_jè(µ¶?C5Ë.k³?]&amp;#_¿$µ?ã­_x0019_[	±?_x0001__x0004__x001C_2þ$Öµ?EåéAC¸?hGNís¿?\_x000C__x000D_Nú_x001C_µ?&amp;g_x001A_ðÜÓ¸?_x000F_$ªCs±?_x0003_û$_x0013_¸?b&amp;TJPæµ?ìr2k£°?ÿ&gt;èÈ_x0017_å²?_x000D__x0014_AL_x000F_Ã?_x0008__x0018_¤ó´?,\òÌ´ó³?7+C³x¬´?h­4òj±?&lt;uÏ%¹|¸?²¨t¹NÀ?F_x0001_Ï_x0016__x0002_Á?5î_x0007_³D´?·ÿjâÉÀ?èç(± ·?PV²/bû±?µËä1_x0006_³?\_x0004_¹ÖÖð³?aP¸R_x0012_À?¡}jM²?_x001B_;_x000E_¨°?cêª_x000D_Dn²?ÉÍ"_x0002_ûÂ?ÇÑfO@°?ØP »?A¿øf_x0001__x0002_o°?_x001C__x000F_b~&amp;^µ?ÙsÊ2°?îIOè¸?%_x0008_ÛO_x000C_¡»?-¬FýcX¶?L¿Î_x0006_Ã2±?g.I`°?_x000C__x001F_²^EÂ?Û_x0010_YÊßû±?v_x0014_o_x001D_±_x0008_µ?ìoüðm¢´?káÙx³?ìu|þ7±?÷_x0010_!ËZ3³?A3Ãt!·?3_x001A_ð&gt;Q¶?tk²_x000F_pG´?Ú(jÆ´?yr1_x001B_h½?¤_x001D_i#_x000C_¶?±0ÎØ»?OböÅñd²?÷FÑ±H ·?³_x0014_ù;pÆ¶?ËÉ&lt;#´?/j_x001A_Z%½?Ýloz§³?óPèGbN´?üâ_x000E_V{T¯?µ£AMsb°?@}ãe »?_x0004__x0005__x0019_¥ÊÐ:ÜÄ?,_x001B_3Û_x001F_´?÷é«Å;y²?Æ_x000E_^°&gt;¼?*ÍìëÜV³?_x000D_½ÃÇÑ_x001A_Ä?­L8¢¯Ô¶?Ìf8[À_x0011_¶?ÜÚ):\k°?*QwX^(À?8æí_x001D_¡D¶?À9ì¸?|&amp;-þÞÂ?_x0017_c_x0003_^ûØ´?/ÎgË^³?_x0001__Ô_x0006_è9¶?+é_x0012__x001D_æw±?U(÷)l¹?qåÂðÅ?c|Q»*²?É·_x001F_ù¸?¯`sõ³?ñxj÷RÅ?¿Ì¹4Ä²?Ù_x0003_2m_x0010_KÆ?_x000B__x0004_Xô¦´?Ãõ¥¦Ø½?_x0002_®N-Àw°?$æ&amp;=¢²¯? ð(.Å?V¾-_x000D_*+°?í*_x0002__x0003_$VÂ?{ur¬²?z£®ù¡°?ø²_x000E_Jsw³?%´~ÀP×µ?²_x0003_Í_x0008_§_x000C_·?Äa)¦ÕbÂ?7S¼ë±?_x001D_T_x0001_¦`¿?_x0004_Ðrá_x001A__x0002_¯?ãq£E`_x000D_Ã?;n~wq´?v_x000F_´Þx·?ö[æ¥³Â?Â£§_x001C_¬¶?si_x000E_1³?nça_x0017__x0001_¾?Ú}_x000D_Á?ÊÑj_x0015_ ¸?¤¿Jy$ú´?«åLôÜ¼?ÿºÃ _x0004_UÂ?/¤Ñ ]¾?úC§Î=Â?+÷_x0014_zÃ?Û[RVµ?X_x001B_mþî³? 2ÁöÊÀ´?ç½	:_x0013_·?X'"q{×®?oHÂÈù_x0014_º?mè6T_x001C_·?_x0005__x0007__x0010_-ùûY_x0010_³?ôÜ_x0019_õ¯±?Fª_x001F_H	{Ç?ò8FM_x0014_£µ?Th½Z¶§¸?¯ |Tzµ?¬_x0004_2rÜÀ?Ìeà:QÁ±?Gs´_x0003_²?_x0012_ÉÿÂñ°?C_x001F_êRjý°?ä_x0002_®þÉ¯?t_x0004_?Ýô±?h_x0014_!¼_x0007_¾?ñ´r_x0018_ê°?ò×à½d·?dä÷_x001D_ÁÀ?kûÏüò¨µ?,í£P_x001A_J´?ñ_x001E_d`¼]²?V_x0018__x0019_=]µ?X _x0001_Á ¿±?_x001C__x000C_{7²??spèT´?ÚP3q&amp;¹?ü79Å}N®?ä,_x0011_­¡_x0006_²?Ö!Yõ·?mÚ±_x0019_Xô²?)ü|S:_x0013_µ?¯­^Ú´?&gt;»ê}_x0001__x0003_vO°?4|]Ð=¾?¿_x000B_Ã7xÉ²?´°·×¯{¼?6µú\Ð®? 7ÃòJë³?!_x001D_îÞ²À?³7ÈÆ_x0002_H´?_x0018__x0018_Æ"Á?¹_x000F_÷ÒÎµ?ùÜËÐI´?É#HÅ ¼?öÈXçÔb¸?±_x0007_Ã{í2º?_x0015_ª8_x0006_¸?É._x0015_þ´Ã²?ûç}®?t¤'a{À?£zÀ_x001A_µ?ÓÚ,;öþ¹?_x0008_±)pö?À?n_x0017_âç¢ ³?òçDØ)²?`îY­ ¸°?Á¸M_x0002_µ?í·ã/_x0007_8³?i²Ä{mÀ´?â#_x0007_HH_x001C_µ?ÄIÔü*AÀ?¡|£_x0003_Ñ°?NGúäÆ[±?_x0002_2fTz²?_x0004_	IjU$Ý²?PL_x0019__x0014_áfµ?C´÷IþW¶?Ø®O°9·?å;_x0001_fë:º?£ÖËz²º?W_x0005_U»ôÕ°?|õ¤Wº°?Ã_x0011_í*±? ""îÓ_x001D_³?£ßRÓ³È°?_x0007_9_x0012_!_x0008_ö²?GÔû¶´?_x0018_ª¾û'³?Ë_x0002_Ðõê¯·?s­_x0006_O&lt;÷À?¡z2x©_x0014_´?/G÷_x0010_wÀ?I3©6·?#"wIÜ·µ?h_x001F_²¶?×A~LÆ°?_x001B__x0017__x0001_7»´º?A2ÖÕ²?è]¬ÒÓ»?AÎ_x0016_«²?ÿ¥_x0003_£úT²?Zèp«³?°=¶£àú®?ífRØN_x0002_±?ÅÄ_x0003_xã°?Û_x001E__x0001_¸_x0001__x0003__x001E_B±?Ü²ñ¿_x001B_,¸?¦¹_x0019_Qa±?ÿb	ÏÕ^º?èÊgôã¿½?5Åt_x0016_Ì·?F|]ÏÐ®?:×ð+L®?l³CÄõ¹?_x0005__x0008_w:ôÜ¹?je§¾°­¯?($õ_x0018_³?¾1g¶?Õ½&amp;?ïº?««_x0015_÷{k¹?¾_x0013__x001C_ú9»?Èµ_x0010_i¨V¯?%üoýQ²?&lt;U³peÀ?¹ÑsÄÈ¸?tS_x001D_ÎoÁ¹?_x0019_kB_x0006_¶?ÂxÐ_x000C_¯_x0002_²?\R5f²Ç?_x000C_b_x0004__x000C_³»?ûéI_x000C_|´?ýà'@_x001B_¸?_x0001__x0001_g	D±?Ý¡Ó4q´?Á_x0003_ÌÍK±?À_x0005_ e½´?Îù_x0016_W´ ®?_x0002__x0004_óÂl!´? _x0013__x0008__x0002_¼¤°?cµHc=VÄ?|_x000D_à_x0003__x001D_µ?¾l=¶¶?në19¼?h;Rt®d²?*_x000C_;_x0012_¤À?1vwROd³?ÍÌI¨8²?ìÏòø±y»?	Ý¼ä&gt;Â³?ºÎ=_x001D_X·?l³9õ,¶?öm£Tå´?£	V¼)-·?.º»×_x001D_²?êÔ_x0001__x000B_¹Ã?_x000D_ßWs6°?_x000B_7_x000C_ITà·?ábÄä*N´?ö$B_x001E_Ç»?l±_x0003__x001E__x0016_¿?uÎeëj_x0008_¸?È_x001F_)Äñ¬?IqÍ_x000D_ ±?9ã(ÆCD¹?8Yå±.¹´?_x000F_èè rVÀ?°d_x0013_ÖWNÂ?¦Jº3Ê_x0008_¯?ÚÇy_x0001__x0003_Ñ¾?ÒÐ_x000D_³?&amp;£ñ¯?Ó9_x0012__x0001_°%¸?_x0015__x0011_§úe~Á?ÂÔIhZÝ¸?y)ûø´?Ç½Ãí_x0001_±? ¥_x001E_¼ºº?Õòzj_x001B_öµ?A0ê_x0013_¸?­E}R@w´?Mn*÷Z²?É_x0004__x001E_ný±?_x0014__ªÂ¾Ê±?¿2Q-¡µ?¤8Kñ÷ÙÃ?O_x0002_!¿µf³?_x0004_Xu®_x001E_ë¹?÷ÍBr!½?þ!²L¿?~Ò¤±?&lt;½KP1ºÁ?_x000D_ãÐx³?qÁ!&amp;®¶?R_x0017_ÅS­v¯?Û®+jK ²?.ß_x000C_ßËf´?Û]çÓ±?	Rþ_x001C_oÒ¹?Ë!ËÖ¸²?ÝfÖ_x001C_½?_x0003__x0008_]È½z_x0005_Bµ?Q«ú¨Ç?]È_x0017__x0004__x001F__x0016_µ?ó4TîÃ0²?_x001C_Èà¯_x001F_¼?hIì¡³?Å_x001D__x0002_&lt;_x0015_´?_x000B_.çy®?R(ýCs_x0001_²?ÞùwöëÌ¾?@qm·?:v_x000B_µ{ÒÂ?o(,Ãº?M£Õ¯^F¶?Ã_x001C__x0007_à_Ã?;3_x0004_qaÑµ?Ú?×#äº?woøØ_x0013_x¸?Ýo_x001C_MH²?KØ®ÉæÃ°?Qj­-MÑ·?!aÒ×±?2´^À?yú6)¼?Y_x000B_Í×¢Æ?tìàÁ°?Ð,ë@ïé¯?lC_x000B_}ò®?W[;Ã_x0006_	¸?ïÃ9C±?Ú~ë§£¸?º?³i_x0001__x0004_	+²?Å_x0018_Fïæ=µ?Ò4°e±?¸RJUa°?*¼¦Je¹?_x0012_ún¨}l¶?_x0006_á+µäN¸?ÜoÉÈÛ¸?v®èùÑ±¾?_x0002_»38*f±?Ðî_x001B_i_x0006_Ò¶?_x0008_ ©_x0001_8eÅ?uçé´?\æ»ç¸´?¼_x001F_LÎG_x001F_µ?ÃÍºoªµ?¹JxQÞ ²?6ÒÐjù´?eíjµ?ì_x000D_`j³?_y¢Û¢·?\_x001D_Ny­¯?n÷òBL´?_x0011_²H+°?äø§§m÷²?'_x000B_d_x0012_¸?à!__x0003_ì®?}LRbº?_x0016_HiD&amp;¸?@]_x000E_Oõµ?_x000B_NX-_x0003_R·?_x001A_àÉÊG°?_x0001__x0002_OKmV(´?8X_x000C_ûûQ³?3ÎµÖ¸oµ?êMG]Sê²?2_x0004_ÎgÐ¸?_x0001_í¦@_x001B_³?½z+¿ØG²?{æüüÊ#´?"!RBnÂ²?_x0001_8êÍ_x0006_¼À?[ý+1Æ?¼_x0005_êP´?Ç¬¼4u°?°é_x000E_pk\³?_x0004_ÂÛÕ0·?ômÆ&lt;S¹?20nl=_x0011_²?~"§±?ÙÀl$s¹?_x0001_´Ü1½?6Îx}gÍ³?qSÕöxî½?ª[_x0019_ôÆÙÁ?mÐ­ÅW\°?õÃÍ3¼$±?ïþÌùµ?eñ_HÎ®?x´c:¶öµ?ä4µ(µk±?_x001C__x0006__½m.³?e_x0006_Ô0&lt;_x001C_²?NW7_x0002__x0003__x000C__x0013_Â?\æ¸¸·?ÈÚLÈM½?^Mï´?´U¬´³?³Ó¡ôi¾?_x0004_Q´_x0003_×T¶?_x001B_Ký;áû¿?´3 õÆ¯µ?AK-_®á´?Ì!âè´?np&gt;XuAÄ?×¯VÃ»º?_x0019_HJ-_x000E_Q³?wÅúðF(¸?@_x001F_½õÎ°?ôQª¶²?]_x0014__x0013_¡Taµ?p·Ò¹éµ?)ïÿÃÆ¨·?ä/mÜ±?_x0017__x0017_G_x0007_+¿°?áa_x0015_wl¯?!GVd*oÁ?ÿÿr_x0003_±?à¾Åà^¹?¹ñ_x0001_ÅRe°?_x0003_D¥G6¸?F_x000C_.yÌ³?QÛ£ï_x0004_µ?Ü_x001F_³¤`¿µ?ÛGn_x0014_¹?_x0001__x0003_^{¡¾·¯È?Æ'Ï®Bf¸?YÞ_x000D_à\Å?¢*ß¼»¶?´Q_x0013_uÛÐ·? 4ÎN¾±?_x0005_¤b}_x0010_¶?3GP§þg³?TjOµ´f¿?$ðÆ$_x0011_¸?×B²^V¶?±W_x0015_#:T±?³526ùØ»?Qùµ_x000B_¿&amp;³?._x001D_¶¹0°?®u«9"Ý±?I_à¯´?0x-56º?i­&lt;AÔº?g_x001A_¿_x000B_¤Ç?Q/¥ß½?uÛ%Àµ?Lã,_x0012__x0002_Á?Xç*Aÿµ?Rx¢ë7R»?zVNgð°?¨_x001A_LÞÃµ?$_x001E_¨B(¾¿?ØêK__x0016__x0013_·?_x001B_h³¢0·?Y¸Äjé_x0011_Â?_x0010_t"ù_x0001__x0005_~E²?u{/_x0017_Ð¹?_x0017_Ö¥éBbÆ?úqã)´?O&amp;_x000B_s±?Ì.Ne).¹?ÔÆ|¿­?_x001A_d%p8­?âpÉ	ÍÌÁ?_x0008_QNCÚýµ?ã7¼_x0007_£·?¨¦Y³?Ô×)R£B¯?µ«ý&amp;á²?i_x0006_ÒwB³?l 5_x0015_Hô½?T}N÷&lt;´?ý1³?_x001C_'d*¨T²?ù_x0004_õh±?_x0002_è0¦_x0015_Ï·?t¤Ø[R³?XB{´jOµ?z×_x0003_=åô²?'º_x0013_Ú²?_x0016_±|ä;¸?¬C×é#´?ê--Ã_x001C_º?$_x0008_Kü_x0001_,À?@ë$BÖé³?F»¢_x0015_ëµ?%õïQ¨v²?_x0001__x0004_Í~àÌcÁ?i_x000E_ì ]¬³?ï¨ @±?sµ_x0019_¯Û´?ýlÇ(±ì´?©Ñ.A°?_x001D_Àaüº6¶?ï_x0005_a#Ä±´?Xûóµ?x{±2³??¼ô|_x0001_{²?ÐÊ¦_x0007_R·?¶S'+ây³?_x001C_K÷.cC·?_x000E_[¦$5·?Á8	dc×»?GìtÁ_Vµ?rÕ¹á«e³?ÇIîµçÁ?y*_x001C_ô»?Ä#ÿfµ?,hýíÏ´?_x0002_Î_x0016_¯_x0003_Ü®?_x001F_ýÏîZÂ?ü4_x0011_-X³?_x000C_fÐÀÉÁ?51MÜÖ´?&gt;4O_x0019_6¯?5QKÁ+_x001F_¹?+_x0013_.Ó½?¼õ_x0003_Bæ}Ä?0¡²_x0001__x0004_Ôþ¯?ÞJ½}ûC³?_x001C__x001B_ð0²_x0001_½??)Q?k²?_x0011_0]¶?RÜ¼¦â_x0001_Æ?·y_x0002_Ôè°³?~_x0017__x0003_àtè´?Z4ËÉå´?Dì__x000C_7°?ª-Ñ_x0002_Lf¯?(_x000B_¶NõÀ?çafâ_x001A_³?¸o%üJN³?_x0012_wÆÚÀwÉ?TÎS;XN°?xä½³?¶LðÊº?]_x000B_w»¨h¿?K_x0011_Ã§eº¶?yÜ¤_x0010_pð°?£ÅN_x0011_j³?È_pe/ð±?%áõýÛÊ±?_x0005_Ò äþ§µ?t3yô_x000D_kµ?_x0005_zrÅªË¹?3p±**±?BÏ_x0008_þV¤´?Ü_x0014_¯¹_x0018_«°?Ç_x0018__x0003_GËÈ³?_x000D_®Ö²0µ?_x0002__x0003__x000F_Ê[_x0012_ º±?Tdf_x000C_d°?SQQºû¹?öxä?É©­?l_x0012_èõ/µ?¶Ë&amp;ï3d¯? í©ÔE¶?fúè_x000F__x0019_9²?×fN¦m·?_x0016_d_x0005_«²?®_x000C_ô|§Ò±?RqÒD³?ÛºÏè4_x0016_°?ÉÖ¨é#á±?BÚË_x0001_e%Â?­»_x0006_y6_x000B_¸?XÀá§}·À?_x0003_§§¤õ®?l~g{_x001E_½?DC72Ò¾´?þÆ¤Å©²?_x001A_ÏÉõ­g¶?õ_x0015__x0014_jS¦±?ÜíËLT6º?¼Æ_x000D__x001B_Å_x0018_µ?g0·#{°?¯Í£Ú±?Gì@ÙjÃ?Ýe_7«±?+uÌ7°?éÄNåÿ_x000D_´?_x000E_Å·à_x0004__x0005_½ñÃ?µÕk\³?_x000E_¹ªzo.®?6çéÞ.º?ÀðÍ/»_x0001_Ä?_x001A_ûU÷_x0014_·?ÌJ==ÚÄ? ÿ§à_x000E_´?_x001E__x0008_äØ¿»?îäÉÂ~¶¸?¿*y¡5_x0017_¶?_x0007__x001F_Á(b¼?_x001E_H`É°´?@_x000D_^u_x0003_/·?3¼ª)#{·?Òº0åÓ´?W_x0005_à_x001F_bMº?Pjqí%À?_x0018_"øp_x0018_Ê¹?Uõ_x000E_×&lt;´?bÄ_x0017_dc®?%mÛè»µ?_x0005_Àc®f'¶?Ñx}_x0010_µ?é¾qâ/_x0017_²?_x0018_SgE`|²?,Öd~SÂ?QiRx²?{0Êk÷¸?³¤ó%²?=|_x0002__x001B_s³?ükf+mð¯?_x0001__x0002_êÚ¢Üº½º?ê/~åTÚ¸?9êý.³j·?Já/´?ãµcFü³?Ì+Æ±?¸²¹ûý±?ïö¨2_x0014_]´?yxçúÆ9¹?¨ ¤n9÷·?Ò¼Þ_x000F_Â"²?h_x0018_!ÿ^­´?lfh6u_x001B_¸?ÉÛýÐµ?I°JÆR(»?ª_x0014_£åRÅ?#"=N=±?Ý#Á$ ²?%±z_x0017_À·?'fïÛÿ·?ÑaæZÒ_x0012_³?~Ñy*Ùm°?P_x0014_¿5¬/°?*Ë½Ä¶U²?¸Çpö'¡½?4¥@.@±?|çüÛ¢¸?"tµá_x0016_¢¶?¡®xý¨À?µ÷}õÆ¿?_x0015_Ýrö³?`_x0011__x0013__x0001__x0003_P¹?_x0002__x0004_fÛÂ?!ÚW0ýv¶?ì]_x001D_GÆ¹?ç­_x000D__x001C_é·?²åL1¾?$à¡Tw_¹?Ñ_x0014_ÊO!¶?N/àVhÂ?_x001F_G)QØÝ°?Õ1fBëº?ÌVÈå«°?AÄÍ_x001C_çµ?T1¸,BY²?fºY_x0019_SX³?RþÇÒJ¶?ÍK±Sb¹?O]^¶?É_x0015_Y°°?®×6v·?¼¶ëßX¾?Lrõ³áb»?g_x001F_ Y_x0012_³?9_x0005_²?°?ámÇÛ´_x001C_»?Ögù§_x0017_µ?µ_x000C__x0015_d6±?Þ¥Vç³?ô³_x0013__x0011_ºzÀ?ÿbÑ-æº?gµúKåk¶?L~i_x0008_0²?_x0003__x0005__x001F_¶qm³?&gt;-q_x001C_Ã-¾?_x0012_ÛÏKNW»?±$óÎÃ?7°òç]Ë´??¶Aöt¸?*zbh;å·?ìxl¼Á?_x0007_EÈs$l´?¶\ÊÔ½_x001E_¶?·gM@{Â?Jæ.jÈµ?R-vò¶?_x000E_ªËÒ³?_ÄÄ¢ñ_x001B_À?èzs¨; Á?öµ_x0004_*èÆ?£j¡Põ´?û_x000D_õkÈ#¼?S_x0007_»[M0¹?Ç\/¿²?U^§/¸?Ûdç$re²?g¡b_x0002_²?N~½ª _x0017_³?,ÎÂNY´?_x0015_ýCÁáj´?_x001A__x0001__x001C_at½?_x0012__x0001_¾-3M°?_x001B_pyäFF´?Þ§wà_x001E_u´?ýq°é_x0001__x0004_P_x001A_¿?Èß£!¶´±?P]_{í­?fw}&gt;¼²?zþåLk´?Q_x0003_W@H±?!­÷cx´?§&amp;Æzâ=²?RÅlÿÑÄ?_x0015_©&gt;p¨Â?{ 7_x0011__x001B_Ã?"0þ$Î²?~­ÜM±?±3Hõ¯êµ?ÿÛÖ Gp¿?bÀü}*_x0018_³?dî_x000C_&gt;²?s­ût°?ûQ2ïÝ±?Ñeûì&amp;½¼?_x0008_ºð\±?êá÷{Ïa°?âI ._x0003_À?°6é_x0010_,·?ÔHnàí+Á?_sÃßæ_x0004_½?§D_x0018_Ìd®?_x0002_ë«q×5·?¥°Oª&gt;_x001F_±?¤çÖ v6Â?N_x0005_ÅJ5ùº?_x0003_ ¸Yä¥À?_x0002__x0004_-MÉA¶?Ùuì¥k_x0004_³?M¼ÔFP&amp;¶?²®'R£±±?Ö$y_x000C_c±?	þÜ£:¶?	çÝ©¨nµ?_x000D_µþyT¶?¨åV_x0014_´?_x0004_4_x001B_,j¿?ÂÓ@µ]G®?bß0Èö±?g$¨²ÀR¶?_åÁ_x000F_kW´?~-îõV7´?,\À:_x000B_µ¯?_x001C_	p,NL¯?_x0006_VxÒäà¶?ºaÔ¿?÷åQ»_x0001_L°?ñ_x0001_McFÚÀ?¨óFñVV¿?ÃómÉê°?Õ2ê±?¥ùg-$ÜÁ?Êú¿wÑj³?È_XQ%¼?ý`,´? Ú$_x0003_ßÿ±?ïfTV^E°?ÚÆ^8à¼?ÎZî8_x0001__x0006_Ð_x001F_¯?ôH_x0014__x001D_q¸¿?_x0002__x000D_|Z¾?~®Kxù¯?ß_x0018_ÀrÃ?RËà_x0005_l_²?_x0012_"ï!&amp;¶?þ_x0006_Ë!1´?þÛn¼®?iÕ_x0010__x001E_·?uÜÖdÕ$¹?V_x000B__x0002_¡Óå­?R·­_x001B_·?²fd%Í¡³?ªÿq^è°?-G49·?1Â.°½²?ú_x0004__x001F_¤_x000E_¾?8k³µt½?òßÁó&lt;·?_x000C_+tC0¶?{#­_x0010_§»?B¬2CH?¾?ðoýgb³?³#L_x000B_t¹?_x0006_ÒIÓ·?±TD)ì¹?£ÙLlµ?ëbW¾u¸?ÏÔsåùçÉ?8cÙ2|_x0007_»?cý_x0003_©y²?_x0001__x0003_øøM9V¶?Fþ\X»¾? 1_x0011__x0002_3¹?z$_x0015_Âª{·?A2Ìk8àÇ?9_x001F__x000F_#_x0002_¯°?ø")_x0019__x0005_²?3=ë_x0014_B´?_x0019_è¯³°?_x0013_ç­zµ?Uè_x001A_ñX··?{_x0005_3½ó°?_x0013_í©)Û½·?_x0006_ÐnÑ5¼?ÔJ¤_x000B__x0016_6Á?i};_x001B_÷´?¤éú!«_x0004_²?\«¼_x0001_w¸?ª_x000F_mÕì#¹?_x001C_ðP¾²?_x000D_I`¤`Ý»?_l&gt;²*_x0016_Ä?-Rõ+Ç±?Úè!¦»¾?Ý­_Ç¹8À?½Ï¥ÉÄ?îý4;ú¹?_x0003_¢_x0006__x0001_ñK¶?¿lôX_x001D_Ï´?´ÚtÓ¥_x000E_¸?_x0012_|²§´?kÈaù_x0003__x0004_ý&lt;±?YÓÔÑ/&gt;³?©DlvÑ¶?D_x000F_À²¹­?Ö_x0017__x000F_L]_x0015_±?4`QË	X²?1_x0001__x0004__x0019__x0001__x001E_º?7n§ÖZ¶?®_¸?³é5ú¬´?yp¬KK³?w©Þt¾?çfÖ xÔ¶?_x001C_úm÷_x0013__x001C_µ?vv!_+_x0016_´?þú¬ÙÅÐ¯?l_x000C_ªZaÕ¾?&gt;à_x0013_Ú9_x0014_µ?m®_x0014_Þ¹?ÇÜ²·Ã?Oê_x0007_dÖ°?«_x001B_³JÖÈ?þsn?Ù³?_x0019__x0002_L³¢Kµ?lü+v¾?{ÇD|Ð×¾?_x001D_×	ÕA«µ?¾Î_x001D_¦}K´?Î	_x000D__x001A_ãÌµ?¼`KG¦ã·?^_x0008_{Í_x0002__x0016_¶?ý_x001C_¤UÅµ?_x0002__x0003_ÆGâ_Ä°?©é	Ï(²?+Ú&lt;èëµ?É_x0001_e_x000B_CÆ?ÞÕ÷G¹­°?0Kö¥ý¯?pÀá_x0008__x0011_Ä»?ª¿a_x0013_¾?_x0007_.Otp_x0017_°?_x0011_ý_x0019_?­¼?U_x0004__x001D_^Õ­?_x0005_N@á¡\´?,á_x0015__x0013_pÇ¶?!²Ø[Ã¹?ªÂët1µ?:_x0004_ø_x0016_µ?s_x000E_64²?w_x001A_'O²?qÀÞ],°µ?¥D¨ÀÄ_x0011_°?}Jä)ñÛ²?çÆßÿ·?äç­w¯?º?ÐbfiðY±?_x0019_£Yòw³?_x000E_dIÌlX´?èæ_x0017_ÔíÄ?Åi0Ó_x0012_¶?_x001B_q&lt;Î_x0012__x0005_³?ÝÞý)mÉ±?7_x000C__x0006_Þ@_x000C_º?Ú_x000F_ÜÌ_x0002__x0005__x0017_&amp;·?çª_x0014_¼µ?Ìôã(f´?16_x001B_^Ø±?Þ|Õ(»¸?kÇÉ_x001C_Æ³?«ºÃ¯´?Þbâ=×Rµ?ÿM!aú$Á?*_x000F_b1Þè³?Ãêv²?Y_x0012_"_x000F_*­?u=µ§	¸?w_k7¼?_x0015_2Ys º?¶Ü-Ò!a½?çÖ+ºl¨¼?\Ú*_x000D_I_x000C_±?&amp;|þ_x0004_g·?õ_x0002_Ï"Øç²?Ùµ:Ã%	Â?Yêw¾R¿?'Ü*iÃ_x0003_À?êHÍ9ß¾?×_x001E_¹²äËÀ?_x0016_Y_x0017_\³È·?@í^u_x001B_¼¯?+2H´²?3_x0008_o¸?UaÏã¶²?.GtZ1²?ÄñµA_x0001_¼?_x0002__x0003_$ÁEø.s²?Ý¿TET²?õ=8_x000E__´?_x0011_þz_x0007__x0014_´?Kfà_x0002_Z½?~j;Q_x0012_²?_x0016_5_x001C_ m®?çõ¦_x0012_´?6jõÒ_x0014_¶?@_x001C_Á_x0014_Ì(´?ØüF,µ?B=_x0018_²¼?î_x000F_¹elÕ¯?Âlf¾'F®?_j-éã?±?¦]_x000D_]:¸?±òµ?+_x001B_Zc_x001A__x001A_¹?ì_x0001_+È¸	±?Þ«¿¤=_x000E_º?XG·ß¤³?9ñÂ_x0017_·_x0006_º?£;Í¼£³?_x0010_Ä» 5³?Gõ;»ÃÁ?(=»_x0010_Ü³?äÁæ_x000D_Á±?ÊpÝ#:·?_x0012_RÀ§H3®?ø°Ëu_x0005_³?_x0013__x0010__x0005_Æ5ë·?ðb]_x0002__x0003_Ì+Ì?¤£BÔüÖ³?¢_x0013_jaK³?	_®	zµ±?`x_x000E_ü*µ?«ÏåÎëÁ?JTy_x0016_^¹?»_x0011_çgk¦°?_x000F__x000D__x000B__x0004_P\À?L]ÃÅ,_x0017_À?÷K´6Á¶?5½_x0015__x001D_µ?¸_x0001_g]Ìj®?_.°_x0019_Óü°?&gt;zðù_x000C_z´?/Ó^&amp;_x0004_é±?lt_x0017_ðÅ¸?AÿLt£Î¸?*p_x001E_½]5Á?ºxNÀóy®?È³bd´?é×|\_x000C_´À?:_x0018_=¢°²?à_x0005_Ûi¹±?Ëåíá8Ó²??aùQ_x001B_¶?_x000F_íHâ,¶?C_x000E_ÌDñ±?y.±ÓÍº?!oðÁ?ý_x0004_:_x000C_0xÃ?[p*;9"¹?_x0005__x0006_äÏ\¼¯?¯£Uà£°?/oÙ_x0013_VÀ?dz÷6&lt;´?ÿ¢g@Ç©¼?_x0004_wJ"_x0007_¶?êíÍh¸?_x0001_à_x0005_¦TÀ?a!(kp±?Pú6_x0017_ú+±?_x0016_mT_x0012_¤¯?S0¤X#³?É_v_x001F__x0006_yº?N_x0004_Ç/'_x001C_­?[_x0010_uÏ´?Q_x0008_­¢vÉ?Ç_x0008_v¯j²?Izu;ú_x0017_½?¹_x001F_|_x0016__x0001_µ?:whm@¼Ç?Îôµ$F¸?Æ_x0001_ûÎd°?Gdß_x0006_{&gt;¿?FF_x0013_x$±?c]¯2_x0001_²?S_x0002__x001C__x0001_ ¹?û_x0003_+¢Ã? {=^¯?wØÐµ?£=7ÞÀ±?OË]-A_x0007_²?¶ìÕ×_x0002__x0004_t_x001D_¶?¡U®Â®³²?èå¶ÃEÃ?Ã_x001B_ü®|Ç¸?'×CÆ°³?ÙP[Ô×Ô²?u_x0011_cdµ?¤ëõ°®?Ú#A_x0014_{þ·?ÌÈ2_x0012_µíº?`&amp;[âGÃ´?å_x0001_÷RÊ?_øK_x000E_Ç²?!¬§ë_x001F_H¹?)_x0013_ÞrÉ®?&lt;cÀiÜ»?\O¾5_x0015_¹?S_x001A_Ag³?_x0011_Ì_x000F_LuÀ?dLÖoÇñ­?l_x000E_MÓuú³?Ü«mÕ:²?_x0002_géV_x0003_µ?Qå_x0006_ö»?I1Ò=_x001F_³?¶ò_x001D_~_X²?_x0012_ê@\ÙÚº?9ì[¹0{²?JtïHlÝ±?_x000C__x000D_&amp;ø´?¢àédµÇ¯?_x0011_dÄÇ¹´?_x0001__x0008_{ÿ&gt;`Ó_x001A_±?yLw±ïÄ?8¿Ì1±?¼X5íxÈ­?Í[õ _x0010_¶Æ?m9Ï1rÁ?k_x0007_ðäâ±?g|¡ô¼?ñ9#_x0018_ou·?_x0001_ÁxÍÕº?ÞÊ2ø³?°·Ù_x0018_°²?%_x000F__x0003_%£,²?NO_x001A_yøDµ?GiB:«²?_x001B_o²³?EÎX×êÞ°?h_x001C__x0019_¼Y_x000B_µ?p%_x0006_P¿A¾?Âs_x0002_h;±?_x000C_¶[G¼³?Xe62¶?_7Ä_x0004_·ø´?w¯^Bå´?_x000E_u_x000C_ÎSd±?ºÅàò+IÇ?©[a_x0016_r°?v_x0019_ævl_x0005_Á?§S¯@âµ°?_x001B_ÃV¹?øç)~¸?o&amp;þ_x0001__x0002__x0008_(´?Ï_x0005__x0006_àç_x000C_¸?F_x0019_äÕ1_x000C_À?T_x000D_^S¸(¿?È«_x001B_ü;²?_x000C_§j¸qe´?_x0013__x001D_I. ´?Î¯îÂõ´?/x!FDÀ?_x0015_!·ÐNQÃ?[y¨å_x0001_°?N_x001C_ª_x0001__x0008_¯´?¡¥ßÊÐ_x0001_²?W_Î[si²?q!C òn±?4ZÒ§SÊ±?¤µ_x0016_©&gt;°?}SÈ8_x001D_*³?qjm¡¶?_x0005_ÒW|m1Á?_x0016_!µ=_x0005_¼?ÞQ6Ó6¶?'~:Ï{_x001D_µ?Y*ÁßÜñ³?&gt;+1z-_x0006_±?`wDé4_x001A_µ?yÇôá¹°?3®Ò11dµ?óz_x0010_é}F¹?7_x0013_§Rº?`ÆÅ_x001B__x0016_ ¿?_x0017_ Òñ©»¹?_x0002__x0005_¿sZ\Èº?Ý³_x000C_àÐP¶?2/÷W#\¿?òyº_x001D_¡_x000B_È?_x0004_vØÞ»?5ô_x0001_9¹Æ?÷_x0019_-8ù9¹?A¡ïz	ã´?ö}ëúò°?®mXj­²?K_x0003_ ÁµËÁ?P~·a£[µ?$_x001F_¾þ^²?gU$eLsµ?_x0015_VðÑl°Á?_x001E_/\_x0014_ûðµ?±µÑ¯?_x0012_SÌ®?+dÔ@µ?&amp;àg^d_x0008_¶?M_x001F_è«NúÈ?»_x001B_kD+Â?epàÛ¶?Í3*ä³?ä-B#¡°?Ù"òäýÂ?½ç_x001B_-9´?j]-(_x0010_­?5p°_x0010__x0010_´?Á¡høÃÝ¸?f_x0002_Ã$9È²?«	Oß_x0002__x0003_íø°?ú´t6?²?øk_x0005_q´L°?°¯o_x000E_ê³?[´_x001F_jÏ8¾?Ù.È{F¸?lâ_x0002_¨C²?"0"Tv±?&lt;nÒNË«´?qüvn3X±?$RÀ2Û_x0016_È?_x0016__x0013_Å§´?=l\Mj´?QWqëy´?÷_x0018_¯©q°?û¹©¸?_x0011_µ?L¤_x000C_õþ³?ED¿÷ù°?Ë &amp;Åée¶?!7Ía/[Ã?_x0011__x000D_B_x0007_!,¾?fÁC_x0003_Ø&gt;²?ÈH/YÁÜ·?À LØ¨8µ?j{q_x0001_³?&gt;ù³ÈFu®?|J @Æz²?¶è_x0015_¢«´?«h_x0016_:_x0005_´? Rn_x001A_µ?ÒZ_x001D_ö~¯?¤eEÁ_x000E_½?_x0001__x0002_úpµþQz°?'ÉÕAé²?_x000B_uóí_x000C_·?âo_x0008_Þô¶?ð_x000D_Ès»?«bä¤¼?çç×ª¿8¹?Q)uÂ_x0017_½´?Ó_x0005__x001B_mvHÁ?_x0014_$_1_x0002__x001F_³?]¸@Q_x0017_º?íõ?Y8¹?Æ_x0011_'êÈFÃ?K_x001B_(¢áßµ?¡_x0011__x000E_T)°?È¬âÕÔ¶?Ð¤&amp;6ø¯?ÕL$ÐT_x0015_°?kia_x001F_6¸³?r¾_x0010_xøA½?¼µ¸Ä¶§²?_x0013_ý¨Æ_x000F_½? ðë¼?_x000F_&amp;&amp;Úyþº?_x000F_+~O¶?éÏþ^çø±?;'_x0018_&lt;;º?£þi_x000C_²?¨_x0015_z_x0015_ð´?Wrp_x0010_±?ÑbæE¼?áV²}_x0004__x0005_SxÊ?D:fèÈ·?_x0010__x0017__x0003__x0001_·?î_x0010_¯Ð_x000F_¼?4Ö"}µôÃ?¥Í¥Äk¾?W_x001D_ô¢.²?e/è¹¼?¨§._x0003_4°?ô'î¬c¯?&amp;ùò_x0011_¯³?lø´_x0012_§°?Ú3JU!¾?*_x000D_XÓ&lt;¹?8Øú±?_x001D_d½óÀ?	£&lt;ôÎüµ?~¢ØÚS®?ÐÅ_x000C_}ÊÞÆ?ÚÑ _x000E_·?ç½_x0002__x000E_4¶?[c_x0002_8.²?_x000D_,Þ¼Î#³?û_x000C_Äùe_x0008_±?	/¹4tÁ?£-Ýz_x0002_Dµ?çÝ_x001A_È&gt;µ?¿0÷'í»±?ãYÞ+Ý¦³?_x0002_§?ÕL¸?}nÿ}Æ·²?&lt;ðåÃ_x0003_Õ·?_x0002__x0004_Î£,Î©¬?l|¼ðµ?FÄ_x0012_µÈ½?ú¿ó_x0003_Þµ?*1%Ê(Õ®?£×+&lt;uÞµ?íit¿êØÂ?àÈB¥_x0007_³?©µo'­¹?Þ¨@1ñu²?ü¬ö­oº?#°9½O»?_x0001__x001D_Ú¹¸?Üix?r²?_x0012_,ÛÏ_x0010__x001C_°?_x0006_ñÛ³?d|JËJÐ´?WÌÁE=³?FXçÜd'·?Ó_x001C_GY¶?_x0006_¦éuz¶?_x0014_hô ç»?Ô_x001A_\M9R·?½ÔVéPà²?ê[_Ù²?_x001B_á_x0010_+³?rg%²aõµ?ªc_x0002_®.Íµ?.¤'vÍ£¼? D0VnÀ?¯5ßþ[î´?$ØÔ_x0001__x0003_/:°?Ò_x001B_4ag¯?iæÐãHµ?u#î$_x0004_²?_x0010_g©_x0015_×ä±? _x0007_Ex@±²?_x001C_¯¯_x000F_»·?`{RÎo²?	(é_x0002_³?,üµD¶?Òsfus®?Ä¾_x0006_ç	³?üa!_x001F_&amp;³?Ã]±k_x000F_°?q_x001E_£ñ_x001C_¸?	iöH¸?_x000D_­Ä±_x000D__x0012_³?m"@Æí¨¼?ýsf_x0010_s°?ÅÉ_x0004_!1ð¸?äÑ¤¼p³?n[Eo8+­?¤§¬ R¾?Û_x0010_%U_x001A_À?àÆð&amp;Ø ²?_x001A_§¦î_x0015_±?â++âéÉ¼?°1»:×°?:]_x0003_á²?*°;[_x000B_Ë?_x000E_RjC·?Í_x000E_¿&lt;io±?_x0003__x0004_~½-þ'ºÂ?8k¾V1¹?¬ö-O¹?ðS´V¿´?_x0001_.·e¾?ÊÞ&lt;b©|­?®¶[ç%¹?i)®vÛ¹?U_x0005_Ì¹#}±?g¨³g÷±?¦ÿÊà³?*é[ã_x001B_°?ÌÏ,ù°?«_x0003__x0006_þ	ß±?ýDÃÖ?æ³?Òh_x0007_1Äµ?¤_x0002_m_x0008_J´?&amp;Mêå°Ì°?Æ¼èJü_x0005_º?_x0019_ØÇZø²?_x0016_ýáFµ?_x000E_Z$];Y°?ÉÅY¥¢ê³?ÇÏVf|i»?_x0018_'Ò_x0004_n²?]L %°?&lt;q_x000C_I_x0017_&gt;³?qOT«ð\·?_x0001_áN»t²³?.v´òz[¹?ìï¾a¸?¤LGß_x0002__x0004_(±?Á»kç²?s1ºö·?ß_x0007_3_x000C_¿?G_x0005_w!Ñ²?!_x000B_#éS¹?ø6Á hA°?­0ßúÊ¸?B_x000B_­ßÆ¸?þXRÆi1·?ý_x0016_+}ÍA³?Üù^¶?Ï_x001E_¸_x0003_¾?_x0006_Br¯?jè°¹â®?9&amp;_x0018__x0011_±¸?e3_x0012_wJ_x0005_¶?Ò_x0004_XúÚ|¹?_x000E_d/®µ?viP?ïD¹?Ò¼ú3O[º?ÁcÑêÄ¶?äåT3·?-eï3Ç°?_x000B__x001B_â_x0003_Íu°?~_x0007_éì±?W&lt;ï¨ö)À?¹ª©é*µ?&amp;_x0002_÷²?_x0004_?_x0018_5½pÁ?4iCøÞ´?_x0001_&gt;¤dKµ?_x0002__x0003_H!¾_x0008__x0003_Z³?ÃB­Áz¶´?Tú¹§ú'¶?ÿÅzz?@Ç?Üs_x0006_xáº?ÂãWc@ÖÉ?Âÿq{S¼?zî_x0008_ßËU®?9°ú:´?ZGÞ~_x0007_Ñ±?T_x001B_5)B¶?Î´$áP¾?Aõ¬^C_x0002_¶?SGkX_x0010__x0002_±?YÍòXV»?Û'9Êÿ»?á÷¸Ô_x001F_ê·?u_x0003_É9¸º? _x000B_À¿_x0001_Í´?øÐ/Öû²??lÐhÐ¿?ó_x0010_÷_x001C_3´?zqTQ_x001E_µ?ÅBÒ[©°?¤û7_x0003_Ç¯?Åíû±?9"¦:¹	¶?ÿº²_x001D_Â?8KÔ[N,»?Ò_x000C_{Ëõ­?¢@æEµ´?¼á_x001B_Ó_x0004__x000B_m	É?4õ_x0013_I&lt;p´?19º_x0010_º?Äïý½.¼?_x0006_t¿b`Ä?Ì=·öøX¹?%ØÅy°?ò·õ':_x0002_·?ÿ0Ã_x001F_FÂ?À_x0019_Õc_x0006_=µ?´Ùã_x0014_ù­?ðÕ_x0019_¦¤¹?$;÷j¡î¯?_x000B__x0008_-D_x0003_¶?í_x0016_#_x001E_"²?_x000C_Ö¬=ÊS­?_x000B_6s_x0005_´?½Á¸E_x0019_Á?¯_x001C_!Iå²?|ìw_x000B_À?g}ýB2Í³?_x000F_"Yl_x001E_¸?eÉ¸ö"µ?!Ï8ÁK»´?_x0018_X¶µiµ?%_x0011_u_x0003_Â?Pÿ±Ô3_x0003_¼?ÒÇK_x0017__x0006_»?êÙ_x0012_Ëµ?5_x0001_"´?;jò_x000E_ü_x0007_µ?¬ÝGÔÒ¸?_x0002__x0003_ó=_x0005_P_x000C_@¶?_x0007_ÇX,³?_x0002_¶fçõ¶?æ%_x0016_0©´?_x000B_} Ñ_x0010_·?_x0017_ÌÈË¶?ð_x0006_dÐ¼?TVo/_x0001_S½?0_x000C_r_x000C_b»?Ó¸75UK¹?_x001C__x0019_]_x000E__x0015_/´?_x0006_\ctÅ?ø¼/Hl9°?HUØJ¾¯?ãp÷Ò_x0015_Ê±?âBvFek¯?à3_x000F_2µ¾°?i¡JJü¸?Añkò	P²?z_x0001_¡Åz³?XåN_x001D_«Ö»?küv×	´?XÂ#¶?í_x000F__x0015_ÉÖ¬»?N±©m_x0014_E¸?_n`_x0010_-²?v³:n·&lt;°?êPdä¯?_x0006_ï »S_x0013_±?_x0008_éùI°?k5doÛU²?U8B_x0003__x0004__x001F_;´?#_x0001_Î_x0005_&gt;³?°«Èø¢&gt;°?_x000B__x001F_z¢¯?_x0005_Dâhõ*³?WòN¢0µ?ý|P	ÄÂ?òK"õMM­?-_x000F_?¼õ³?_x001D_Ü_x0018_¦Ä?òä{Ê_x0013_´?ouÉ_x0011_ä³?÷_x001B__x001B__x0012_p¼?ÖQ},²?Ýó¹?HAÖÖÄ?Þ'â©Èà·?¸èÛ]Y²?~$BRù§°? êK§gY­?_x0007_4hÊ³?¾ÀD¾Ì½?ÞÜ½Þã´?øKÔ°_x0002_Vº?_x0010_6TéGý²?!%%[&amp;@´?î_x0005_3XF]²?õZ Ë[B±?µJÚFk_x001D_²?ü¨ü¿Ç/·?²¬®vÆ®?«Ø_x0007_)¼?_x0001__x0002_#Fs¯ ´?&lt;_x0004_¯½©DÀ?DÿBÝ§²?é_x0004__x0004__x0004_FÛµ?6_x000E_-_x0014_Ú»?q_x001C_'á²?ÿ_x000C_6ó_x0011_~·?¡±Öv´?@_x0014_ôºµ?_x0011_É~¨6¥²?_x0011_ö¹IO²?¦1«Ópè³?`§.._x0010_á¸?	_x000D_g}T¾?_x0019_ýAt_x0001_Ê³?åZ_x0007_ù_x001E_I°?ºFTkCÆÀ?_x0011_îjÁ_x0010__x0007_¸?ýê_x0010_.ýµ?Oú¸)i±?ke¹U¹?_x0018_ù9_x0013__x0012_µ?Å µø7·?!«°»õL¶?Öï.L¦\½?ÍR\_x000C_¹?ÝÞìÖ{ÁÆ?:!¸©ª·?Ìl­G³õ¸?_x0018__x0001_^ó7Wµ?©P9tax¶?S;ä_x0001__x0002__x0003_³?0é_x000B_{N¶?[+öN_x001D_³?¯}1_¹?(a7_x0014_W°À?nÑeÓ^Ä®?¡ÜWôù_x0007_¶?nÄ¹à6°?G=¥ùðº?nØo×¯?jN_x0019_Nò_x0017_µ?Dë_x0018_ÚÕ9Á?_x0004_q«_x001F_º?_x0003_GäT¯¹?ä³y*&amp;°?¥q_x0006_´¼?½_x0016_&gt;^im¸?:)®.°V¸?ÿ[4ôf^µ?._x001E_µë_x0007_O²?ë¸ÓrGÊ?DXç¬Ð¾²?èÜïõ±?ûØ&gt;_x000F_p¶?á_x0006_0Ë_x000B__x0007_³?û÷ËßÔµ?.AîbKV²?È¡Ñ¯¯Ý·?=µ9ºÙ¸?ùvó«¥)´?_x0014_Ñ_úl_x001B_Å?úëðªn_x0003_±?_x0001__x0003_ÏRÿûHq¿?Yoqâí±?Íèj_x0017_;¶?ÿ&gt;q_x0006_/r¾?\Sªäé:³?¤ôlõ²?0YX_x0002_À_x001B_²?lOÓ;«M°?@ÆÖ"l´?_x000D_ö_x001F_ñø?°?ì®ìN­8®?Õ®9âØ²?Ó·ÚºÔ·¾?iw/.Z²?Ë=ôqÊ?~oÊA_x0005_rµ?^Ð=¾!¶?#":ö"f´?KÓ¦No_x0004_²?R%:``5®?W)ÈS¼;µ?êÂ¯v²?ú¥°UfÁ?aÇþqü°?×_x0016_Y(À±?÷³ãÿ¶¸?'UOÌ4Yº?Ñ_x000D_1}_x0014_p°?¯çW.ûº?ºoc©}_x0006_±?j¢&gt;ë_x0018_Á?ûiH_x0002__x0005_Ç+¿?3Îa®_x0003_º²?Øbêä]Ð°?/ÜOã@É±?¬%ÕrÈ_x0006_°?uzûÃ?,ßÉj*³?ì_x0019__x000F_1Î£Á?_x0012__x0008_Ä/_x0012_@²?TÇÛ¾ìµ?Ä_x001A_Ùaø±?ñt_x000F_1 i¹?_jxí¼?ì!~Â?&gt;×K_x0006_"·?M#¤¿?b3Wýs»?láþJ°?¢^ç_x0010__x000C_=´?&gt;èhÍo·?"_x0017__x0002_°ì7¶?ýó_x001D__x0004_æL´?_x0013_¯GK?h´?_x0011_×@,´»?»æa³_x0016_C²?_x000D_âÀª_x001F_´?&gt;fô]·4³?+p¶ú¥_x0001_°?^R_x001E__ÓK²?JôOü'²?9þ1QLº?^feä_x000D_³?_x0002__x0003_-.k²?òJÓ£e:´?!)Ö-ÎÈ?×Ðí#}´?iâæaÇL³?3··g1Ç?Y¹Ëç_x0012_±?àÊç*­Ê¶?_x0014_	ÌÏ´?_x0014_ÉÚIÑ_x0007_°?±éh_x0010_Äº?F¨äN;5µ?_x0001_§±?)_x0012_Ç&gt;_x001A_Q±?H®F8Ø¸?_x000B_:_x0018_½·?®já_x000B_ÆJ¾?A&lt;_x001D_O®³?'!a°?_x0016__x0003_C:¿é²?$èMU´±?_x000B_BÀÕð¨³?qÊ°Æ)±?Bô±w¥®?ÊÉÖzÕ¾?æßÒ¾?:_[S±_x0002_¾?ÕW|J&amp;³?S_x001F_÷ß'°?å ã4Ù~¾?´ýã¯0_x0017_»?¹;_x0001__x0002_?º?_x000D_ ÷`j¿?_x000D__x000B_PWL´?^_x0019_s&gt;T½?Q_x0011_`m6µ?_x0005_î1lã_x0018_¶?[_x0008_(Ä?Ëz¹ñdk¸?*ä_x000B_=Ìº¶?Õ_x0019_Á§_x0012_´?¥x_x001F_X«¶?s¨öb°?vrsWÙ»?VæMZùGµ?n%·¾¾_x0018_±?J®_x000D_.±?&amp;V_x0001_ÆÊ²?eä2@«³µ?¾6j_x001B_G²?_x000F_I{ù7»?sòn¦´?_x001E_"_x000E_kséÂ?¦YäÓ_x0004_Ãµ?Eiÿ¦§Î¿?{|;ÓªÜ´?,ð_x001B_mÇ¸?ÛTÜî¥W¶?j_x001E_¨ÿî$¶?_x000C__x000B_Äñs³?_x0019_ö¼¹7E²?Hí|5_x000F_WÃ?_x0007__x0008_LüN½?_x0003__x0004_ÍÂj+½_x0019_Ã?&gt;ÊÑÒ_x0004_:Å?¡,f½_x0017_[³?Üï#úð»·?ÁÐZ@á·?@mú×®?x_x0019_å&lt;gg·??ëKY_x0011_O³?ÚXkFE³?¸ô¨È_x0015_Ë¯?z_x0011_p»²?ÖÏ®ÝµÐ­?_x0012_ó_x000F_v´?;ÿ$³?â_x001B_­Â?$_x0002__x000C_ØÂÎ³?N_x0011_!d_x0002_¯?x_x0010_·¬ã(°?_x0001_&amp;jý0±?ÞlY¤¾?õ@_x0010_Ð_x0004_²?¸²_x0013_ÚO°?Ây[_x0008_ü®?ÑDhìu_x0019_À?·pZ_x0018_9l±?ø=_x000C__x0013_IlÄ?&gt;14¹?UÁ_x0006__x0004_§¬·?êï?ë¼´?®ix_x0017_¿?÷¦_x001D_ü¼?SÅ)¡_x0003_	ýÚ¸?t_x001F_¨u¼Ä?_x000C_¯×Í|´?H©×ø­?Í_x000D__x001E_«WÙ°?ú]_x001F_ä_x0010__x001A_¸?(ìû	®?.Õ*@è¯?`ÑØéÂ ®?	Á@·n²?gÂÄ^_x0016_­?ô{¦kÆ¼?|_nðêº?};b£¶û°?â_x001D__x001D__x0017_¼?T^3-mz´?2sþ_x0010_¹?G%Þ¸en²?øYpÆog¯?Ä_x0008_·Y³?Eï7½À¸?Ó_x0003_ñ(_x0007_²?7d_x0014_bI¹?º«5Ô_x0018_`¶?|ô&gt;ÿÍÂ?_x0005_ÅÁ-8·?_x0008_UÈ-._x0013_¯?íXïL_x0004_+Ç?=&amp;[._x000B_°±?Wc_x0015__x0001_G³?î_x000F_E_x0006_N³?BæÝ_x0002_¿?_x0001__x0003_N_x0015_I¤ ß»?/RhdDÅ?Ä_x0001_(N´?_x0008_gÞ4q±?Zö_x001F_î«Ã²?/Î}_x001A_N(Á?¯ß|Ò·?¹yKð_x0019_º?ñ_x0004__x000E_1Mµ?yÈËOµ8º?ñº%fñ±?.MìyÕç´?_x0014_Q_x0002_[²?a¦»±?"\_x0010_ýû·?3a[ÑÞî·?_x0019_t_´Ð¶?üÅ-&amp;_x000C_Ä?S?8Ê_x000B_¯?ÜÆ&lt;®§_x0015_´?ûzj=_x000B_¯?ÞhBãòt·?F_x0017_¨_x0016_N¸?_x0002_=QúÁ?qÄJó*_x0013_¶?td=ø#v²?¢©_x000C__x0018__x0004_»?J»WB¸ò·?_x0013_9|l_x001B_o³?:WEj¥µ?óÎ&gt;îë·³?ùuÍ_x0001__x0003__x001E__x001E_±?¼®Ø°Ñò¸?êÈè¿7µ?'¦_x0017_vª·?Ìs_x000E_8y%³?c`íÓb÷³?\j_x000D_aÐ*±?N&lt;?òº?âî8Óµ?ë~¿b±?b4n,®·?íÚBLÃ?ò3«_x0012_Õ²?8·BcÀ¯?'¡]_x001D_â³?_x0019_¾àfùùÄ?.¬1_x0015_µ¶? &lt;åJ!h»?7µ}`¸Aº?&gt;BB_x001D_ÍÇ?eøÃ_x0014_W_x0012_±?_x001F_¡!¾J¿?_x001E_ÖûOöE±?_x0004_#ó_x001B_P°?g;]_x0018_iq¸?Hi _x001F_°¹?ê/¿_x0011_Ñ/µ?ó¶Àó¶?Hè­ð»È´?_x0002__x000E_ºþí_x000B_³?»wqø:¼?éNLS¾û·?_x0001__x0004_Hu;QR°?2]_x0003__x001B_I_x000C_´?Á_x0016_ÍÍÌ+·?O.r¼f Á?_x0012_(Hý¶?+ÅY³?ô\s_x000F_´?9ú©_x001C_XÆÁ?þ^TRx%µ?Ý_x0018_§: È´?²Àüú¶?½J,CpÛ³?öÝ!Z­?ºÒ#(Ò_x0006_¼?â(Â_x001C_½Ê²?¾ëiú¯³?¢´VaD´°?UnFDÆ¼?&amp;~¬é9´?_x001D_óäÉ¯°?k®Ý1i°?ö_x001D_â\S³®?µ&lt;ÿ_x001E_î_x0010_µ?âMü*¾"±?Wªáßh°·?{à~KzÀ?t£tx_x0002_¹?ak_x0014__x0015_x³?oé_x0016_iý_x0012_Á?z_x0008_}iiUÉ?&lt;63[À²?½h\_x0007__x0003__x0004_x_À?Ð§¡½&lt;&lt;°?êÛÁÈ_x0019_®?A@o ±?ÄÝ_x001E_²?H¼oaÈ¢µ?à¨bXä°?ýB[ç°?ìD_x001B_Ñ±?vÐ_x000F_¬d³?¨_x0018_A_x000D_o+¶?JÌ±Å6µ?_x0018_D¥æ°?Dh\4Íx¼?SÏ*_x0002_Â×µ?xZ|²V¼¬?m7jà´²?Û=üTà½?3_x000E_¤&amp;µ?¡Òøµ·_x0001_º?0Zæ÷_x000C_«¸?_x0007_0o±?{jc&gt;»?7Ñ_V^®?íÅ_x0011_]\µ?ûê=)g~°?_x000B_èj¾&amp;Á´?¢h²?·?)_x001E_²?iÞÅa+»?/RÓy³?8^Î`_x0011_¯?_x0001__x0003_Í®z°¶_x0002_´?ºvîKq¸?w_x000C_U9Ô¹?Årþ¡1R´?Uxï_x000C_&gt;zº?æ-rÈä´¸?j_x0008__x0011__x000D_-À?Pe_x0006_Û_x0010_è®?&amp;B_x0001_ÏÏº?emÈ*"³?ù?¨.âvÃ?_x0001__x001E_Ùø_x0012_­?_x000F_O_x0001_èI´?F_x001D__x000F__x001C_m¸?ð|Ýó¯?	â{F ñ¸?Î¿_x001D_?À¸?´_x0014__x000E__x0001_Ý¶?G_x001B_JuAþ¸??åï0ã]¼?_x0007_P~­ÔO¸?Oü_x0008__x000E_¶?,e5_x0011_´¤µ?=¼¹è_x0012_µ?_x000B_p_x001F_©kÑ³?R«=_x0012_U¼?NyaµQ³?TzB_x001D_bÉ´?óöTvo"´?µLkîÓÅ²?NÛð,·?#ë_x001D_Î_x0003__x0004_×µ?òX¦¬\¸?TäA _x0002_¹?ÂÄ0R?_x0018_¾?_x0010_/_x0001_íC°?®~%_x0014__x000F_¹?ÍR²_x0017__x0012_½?¯ââVl¼?ä_x001C_Å3ùi½?_x000E_è¯¤_x0013_é¼?9ä¢Þ.¼?}Ódt(Á?g°v1»µ¿?Æ²;Y_x001E_¹?Þz_x001E__x0003_·­?@mÓ}?ßµ?_x0012_G	ðÐ¸?Ø¿Â&lt;j%°?|o_x0016_WÆå®?úòÃ÷7ê²?(_x000F_~&amp;¡°?~üÈ»²?;VÆÂ_x0004_¾?.4EPF©º?gqÏ&amp;.¶?ámgìÝ°?r:@6Î¯?Üµ_x0003__x0005_)î®?é÷¾?Ô¾?G_x0004_ü_x000F_¹?4q#\ûÛ·?_x0019_Wa_x0010__x001C_²?_x0005__x000F__x0015_Ó¢	VY´?_x000C_ #¢©°?_x0004_UÝøiâ²?_x0011__x000B_=_x0001_E½?ñ_x0002_Ì	´?³å®Þä\±?ùJY.³?ñn_Ic³?ax?Vm°?)_x001E_M8.¸?ÌywÚ´?æ_x0010_EE_x001B__x0003_²?p¾µ@rO³?_x0008_){m¼?GÝI_x000D_Ä¶?K_x0007__x0005_\Ó`°?ô­°Âþ¬?~a_x001C_Mt´?Äo=ð°?¶&gt;xa_x001D_2º?D	_x0006_ªûµ?3	a;F_x000E_°?1@dÎ_x001E_	·?µºìÅ'xµ?v_x001F_ïÏå³?QmÆ©q¼?´Ó_x000F_:Ð¾?ÝVãÌ9´?._x0012__x0014_u#½?Na	1$uµ?«mÇ`w·?¿+ô_x0001__x0003__x001F_À¿?´õ±? ¿·äÄ´?Xm9MM_x0011_·?ÿÅº_x0002_ÆÖ²?[f?WÅ?&amp;¡¼_x0012_¯_x0017_º?Öe_x0012_4µÇ±?¤Æí5_x0007_°?Kì+H_x000B_°?&amp;úWÁ?5/ÅÏ_x0005_·?;F%&gt;gÐ³?{Â%.pw°?mVXàuÈ?U`¤ø²?_x0017_&lt;_x0015_4+¹?k«êÍv±·?_x000C__x0001_FÛ¬¼?¨)O^³?f·Éh£¶?!ÂCy±?Z½Äì7¹¯?4ùa_x0016_³ñ·?2¾g§=¿?C­¢%~c°? ï_x001D_Ghÿ²?kbUK/´?	_x0005_B?¹µ?±Ýô$wØµ? Ú*ò¾~¿?h_x000D_ ³Ó_®?_x0002__x0003_ÆøNû×°?Ò?'_x0008_®?_x0001_0Æå¹?ÉV@_x001D_ø µ? KzâìÂ?å3ôi¶?DÍ+0ñ¸?[tþ³ËÆÁ?néõlv4²?ï_x0008_.ö½I¸?À_x0014_dî!º?bÇKíÖ·?²QÓÓ×¸?_x000B_àë1²?×¢_x0007_ñ¬_x0018_µ?×_x0003_C;_x000D_²?r¾×_x000B_S´?ñ!_x0006_¸?ÜÊ5Ù~±?òãT_x0008__x0004_°?ñ._x001C__x0018_}¹?ð_x0002_Q_x001F__x0010_®?_x0008_ø_x001A_äÊ/¶?1·þvÙË?ï~lv3_x000B_±?ñªîÓ:¹?FÜi8_x000F_²?þóÍM@±º?Ðà«Ï±?ñè9¿Äí³?XÜÐá±?ÉÔ_x0007_à_x0001__x0002__x001E_&lt;¸?ÝH_x0001_VZ=Ã?{¥rkÔà´?÷ô3_x000F_ µÁ?P©_x000E_¼_x0007_#®?)p?´?~îs²â¸?g;&lt;ÊCÁ?_x0003_âÈ)-´¶?ôGmM_x000E_¹?&gt;éÕy¿ Á?_x0017_;¨õåè²?nWçjm³?/¾_x0004_©_x0012_¶¾?¶/_x001E_j²?á uõ°Á?ö¢aÔ¼&gt;Ê?9©_x0012_ÊS/À?_x0005_tçî·?Ú_x0008_×Êi²?B¤§0[ó·?×JÇõ¯¿?_x0017_¥0n®?dÕ}º_x000E_É¾?xìI_x0014_ú®?i:«å£û³?_x001F_ÞL_x0006_a¹?XÏ r]]¶?-eÀ*_x000E_¿?;	p6´Å¶?î_x001E_]`xæ·?¥Gµ?_x0002__x0003_YÐòÚ½?ÊHb#³?÷_x001D_½J_x0006_¹?_x0002_Ãû§1®?Ð[Þ¥µ?Ü2ü`»?ÄØ_x0011_¾?X¡¡Â_x000F_±?_x0002_n{_x000E_4¯?_x0011__x0001_Íd0À?ÀâÅ	i_x001A_°?¸_x0015__x0008__x0018__x000C_°?*_x0008_ú_x000B_'·?6;3¢^ß´?&gt;µAèg¤¸?®7?Èjd½?_x000D_"EfYÏ²?_x0006__BÜñd¿?x!ðÉ&amp;°?7_x0006__x0008_-Ïº?÷÷&lt;_x0014_Cµ?_x001F_e/	_x0006_Á¸?þ7áêGp·?_x0018_×}ÅX¬¯?2_&gt;k³?eJGÓî²?à_x001D__x001D_½?¶)ö_x0004_[¼?_x0018_ê$MÚ_x0014_¸?gÈ_x001A_ÑÒ&amp;È?8_x0012_8Bcº®?O|ß²_x0001__x0002_éïÀ?;î@´?Z_x000B_ÿòåÆ?wø«åf»¸?ð¤õYÝ°?³w|~ù´?s4ÿ\_x000F_å³?yk_x001F_Û8Ð½?üõ$&gt;ßÃ?øæÔO_x0006__x001A_³?Z«_x0015_¥_x0018_g±?­_x0015_ýJY¶?ØÝ·. ò½?x_x0015_ßX¬¹?òMÇ3²_x0013_¼?C\Ih^º?yÍqë~³?åû`Ã´?ùû§{"±?¸ê¿goÂÂ?¥t~{ý²?_x0013_Æ½íÀ·?ªo+Þ_x000F_À?F£_x0002_âwgµ?&gt;û&amp;7îÏ²?º_x0001_D¸¹Â?Æ¬{_x0019_º?_x001F_tR7_x0004_Àº?©ÿ_x0015__x0011_Pb±?Øw62µÙ²?ì_x000F_ÍÄ±?lõóíc3±?_x0003__x0004_]ÍøEÔô¼?_x0002_¥\:4Á?Ö _x001C_ZÔ&lt;³?Ô«_x001A__x0015_³?Î _x001B_d¡·´?ô»°`\·?ª(ÖcT®?!¶]X|¯?	§h¾´?"9¤íÕ¸?}_x0003_~&gt;&lt;:»?KùÐ_x0015_±?\52Ð_x0005_c³?ÿ¦FgD_x001D_´?þZC%I¨³?Gö[_x001D_¿½?_x0019__x0014__x0001_ñ¸¹?Ì4¿_x0010_¾À?áúI.zÓ°?#þ8Z¼¼?_x0018_b¨2S_x001A_¯?3Ô_x0010_¥³¦º?_x0014_Ô#_x000C__x001C_Â?ìçy_x001E_@Dµ?H(Ïî_cº?ûIñc#¶?Å^_x0016_m_x0016_´?w"-K®?²_x0016_Þ×_x0015_«´?êØ^Tè¼?ë!_x0016_^X¢µ?a_x0011_O«_x0002__x0004__x000B_¶É?Ö	_x0002_Ä0È?[)_x001B_·*è³?%_x001D_»m¹?!w=í¢Üµ?_x001A_&gt;hÀé±?±®_x001D_8À?_x001F__x000D_®Ûhæ¶?´_x0004_ÙIÈ¶?_x0016__x0012__x0011_Þº&lt;·?â¦½é_x001B_ß¯?Ó_x0006_Å_x0011_^»?=h¯&gt;Ø1Ã?ütÊ®±ö¸?c÷ÿò_x000B_Üµ?²ãfK2³?~_x000E_¯àk;¼?Äyz'²?D_x0011_9û¼²?Lå¹_x000B_+±?&lt;_x0006_ÌóìO³?ó0ÖíBó³?©_x000F_Oôî°?²&amp;¹¥ëF´?ªle_x0010_s(¹?ö_x0003_}&gt;ðá»?ö(]È³?&lt;_x0013_M_x0017__x0001_Ý²?cFùâ ¼?èZª_x000F__x0017_½?jà­­äK´?v_x0018_­me·?_x0007__x0008_äo¢¾_x0007_°?'6_x0004_Oà¹?_x0001__x0006_ÕÍ°?·jÂÒò±?ûx_x0015_[	¼?Y&amp;ã=ÿä½?_x0011_bÕÚyL²?A¬:D¨¿?Á¥@ðI_x001E_¶?_öF«_x0008_»²?ùâ_x0014_ð_x0001_ÿ´?l±«-_x000F_³?â_x0002_íTÒ²?â_x0005_ê_x0003_î«³?ùn_x0006_¾Î¸?)_x001C__x0005_µÄº?ê_x0008_È&lt;îzº?_x001B__x0005_¥H4³?mR5óO¸?K_x001A_¾¾(Ã?4L%?f²?"c°!_x0004_«»?Pô±¤±?@^_x0016__x0004_:µ?D]ô3n±?´ ¼hÅ?_x0012_mS¢ð¼?Þ_x0015_3Ñì°?å_x000D_7s_x0002_³?7V* ß¸?ÒÝ_x0003_#ÿÇ±?Ù_x0004_½_x0003__x0005_ßS±?]{_x000B_5h²?ì.õv±?[.#_x000C__x001F__x0006_À?ut_x0005_^²?&amp;¢èJ±?l_x0004_è¡DC¿?øJh_x000F_êé»?åøä_x0012_b³?­*kNÅ³?sÄ®"$_¶?N_x0012_s_x0019_­®?,«D´_x0015__x000B_³?.P®+´?Dñ7®_x000F_­?_x0012_u]ýE¾?ñN-_x000C__x0008_½?F¹³W%\²?îPÍµ?¼_x0001_(ô]»?÷ù0eNØÀ?þ¦_x001D_!±?sù¼?nÔæ¢9³?ó51]wª°?[0½C·¸?¬ãR"_x0002_h·?VÜb¡÷³?e¬µèE_x001B_±?8_x001D_v®W"·?¼}Ø¨¢Å?Ðäµ?Ù±?_x0002__x0003_qd¬nkµ?ögõu½_x0015_³?3Üe¦	·?özºs_x0016_µ?¹1ÌL²?ø®í_x001B_¥´?_x000F_!_x001B_Ú»¿Ë?¦0Æ_x000C_T¶?A_½Sº?Æø}È~;¶?ßØæ_x000C_±?Hö[#_x001C_´?_x001C_â4ËðF¸?ðÂu;j±?gÆÿ_x000F_½?¬âI2Ç?êÐ{üë¯?«Q¹?ýÀ_x001A__¤Ä²?äàðÇò_x0003_Á?ÔÌ3®?$@¢_x0018_·§½?3!XI°?_x0019_sÀ_x000F_ÉÉ?¦Ýq_x000E_¨?´?²@M&amp;ÒÆµ?Pü(o'´?#/^a*´?R)_x0019_²?ÿ[_x0001_KÔß³?äH$ÀôE³?·GIq_x000B__x000C__x0005_ß¶?:W¥óñ_µ?r-¤ötL±?i)_x0002_w¿°?Õ&lt;_x000F_Lõ¶?-5ªpN|µ?¯&gt;ræ?	¶?³pÌÁº?y£5|³?©5Ô_x001A_õ±?´ß_x0016_{cÉ·?]ÿ-ÖW³?_x001A__x001C_É_x001D_³?oXw_x001A_£³??_x001B__x0018_ÇV_x0001_¹?_x0015__x000D_Eú4¯?µ_x0003_äð_x0005_¹?¨BÛLy³?­¡¬µ?¹ùÒ_x0006_°?TW¶_x001A_Ù³?'©pàPf»?_x0012_øä5zÂ°?[©ÛzZ²?v"×bÀ_x0004_Ä?_x0005_0_x0008_³?[5Ê_x0004_z³?Gæ·X»¶?²È_x0017_CZH²?FÞ½ÑÁ?nælüj]¹?3_x001D__x0007__x0011_-Æ?_x0001__x0006__x0008_µðGµ?¶_x0005__x001B_I_x0007_±?J_x0004_2ÖÃq±?&amp;¦våº·?E_x0015_{q_x0012_³?r+=3|?µ?3á·?Ìî[i_x000D_¿?Ô¾ý3»¸´?Õb"ã_x0010_$²?}ksbÁ?l^²{Ì¨¹?¹ëUá5±?_x0003_î!t3c¶?Y°Üt²?ºf_x0018_Æ?²?½-W-_x0013_Á³?_x0010_ÍÏµ?6rÀdzÏ?9­_x001B_v*³?_x0007_@AT_x0002_´?ñ#;_x0015_ì`º?_x0008__x000F_rS_x000B_Ã?i@sÖã²?_x001C__x000E_	%¸?m_x0007_ÅÖ²´?X©¾s³?HVì+_x000E_J²?Ê¤oþ_x0011_ÎÆ?Àþ_x000E_·?=K_x001A_¬Ù_x001E_»?}SV;_x0001__x0002_tä²?_x000C_Ì\ªöi·?{ÿ}ÊÃ?ìõ!AØL´?mxô_x001E_3Æ?=A\¼I¶?_x001A__x0010_a¿_x0001_9¯?_x001E_Üx²#±?Ú¦±\öþ°?ö'ó&amp;Î£¶?LKÅ)»?aÁèµ_x0005_%³?_x0008_ü¶Jàu·?4|¹þÍ²?Æ`ìf²?Z_x0003_üþì²?V_x0010_ð_x0008_¨º?Ø'Jù_x001F_µ?_x0012_åÂZÊÕ´?Ã­_x0005_3eµµ?È¸v¶?ð(cd_±?~]	Ø¾&gt;·?ø4Û/à­?â_x0017_Ö¨_x000E_¶?7_x0019_háñeµ?@_x0013_r_x0003_÷À?1"_x0002_£6D¶?³_x0002_º@Òlº?8ën·?_x0014_îÑ r²?_x000F_¦¾2Ôµ?_x0001__x0003_~}ðú_x0001_E¶?_x001F_Aäuà»?ê_x0002_áb_x0010_´?¥ærWo°?ë&amp;÷tº³?@ÚÛ_x0001__x0014_¶?§±\±?_x000E__x001D_Å¥¸?µ&amp;µÕø´?ílF_x0018_]c±?6d6¤´?Z[L-²²?|ùFQ°Â?¹_x001E_ÂÅ	·?çH_x0017_£¡±?_x000B_úN S´?ÂãÙ`ÿ¦¹?_x0004_}T"h³?_x000E_aPú³ý³??â3N£³?Â_x0008__x001C_ÍñÀ?S_sKòr»?¿_x0006_\éú³?À±_x0006_µ?SÌÄZ¸?_x0002__x000B_ø\²?{dÎÒG¼?Í?ª_x0001_µ?¦Y|âÞ«½?]_x000E_´b_x0003_µ?òòeùò³?%R_x0019_ö_x0003__x0005_0Ê?_x001D__x001E_ÔmÀ±?¦ùb'm¶?¯°_x001A_Ö¯ï°?bR_x0014_µØÃ³?4áH2]h²?8_x0007_@mÅ?2ë Pµ?®_x0003_§3ÙR²?lØ_x0019__x000E_	À?pì:I_x001D_;³?þHLÀºè·?ßw#[fµ?_x0017_äwuµ?ÿjy	XS·?;o	¼?_x000C_©c_x001C_°?_x0017_Ì®l[b´?øl1²?5Ó2òî÷°?áü'§%³?=_x0007_.E¸²?/Å%ã_x0002_¹?"9T¡_x0018_´?âJGÉÆ?¬»ýOc½??-Î_x0004_a8Â?48+à_x0019_»?Êj\n÷ç¼?¹Ðk¾_x0001_µ?bxÂf(µ?õßF_x001F_£w¾?_x0001__x0002__x001A__x000F_4x-þ´?÷c3m'º?÷"e	²?¥ÿS_x0006_°?¾ÕX/Â?3*/ä¼?±¹[4°y³?_x0002_ {Ã_x001E_¶?ßÄÛ½´?(«à8§í²?ÂÍ_x000E_³?5ÈAxÃ?_x0008_¨(uß±?áüÀL»t±?Àcº_x0005_G¹?¡_x001A_4_x001D_ù³?óÆì_x001C_¶?ÜTªnDÞ²?1_x0013_ü_x0008_~º?_x001B_UéÒ¤Ó²?äJûòº?ÆJ9íî_x0006_³?Þ²?N_x001E_Ç¿?'V_x0010_°|µ?KF_x001C_Imnµ?·q·võ¼?{_x0005_Õô§_x0019_°?ý2¶6´?2§~õ/³?Vuà_x000C_	»?ö_x000E_)Ì#~´?Þ	Î_x0001__x0002_°vÅ?§HX|`ÖÁ?íbsÏä³?2CÐõÀ­?Ù_x001F__x0008_ô5_x0012_¶?Æ~ýÙ)Á?IQW °?&lt;¥âûpA­?`_x0001_?_x000F_[;²?ÿ±Mí³È²?Zw_x0004_ÿßº?\á=T±?vûq0Ö¥±?¨Re©vµ?_x0010_¿êsãAµ?È²¬Ë_x0002_°?/_x0001_Õ&gt;o·?èV_x0014_/²?ÿ_x0019_«¶?Á:Ã_x0004__x0017_±?_x0013_L y¢ªº?a.v_x0013_âr¶?u_x000F_bÌ­_x0010_´?_x0001_XéÕ_x0015_E´?nÕýö¶?i¥_x0002_ð«º?QýéÛÂ´?n_x0007__x0013_Û¬?®·ä_x001D__x0015_±?aU9æ"_·?±íQH¹?¬&amp;&lt;ûÍ]·?_x0002__x0003_àî²_x0011__x0007_°?#@MÖ¥Å´?zTÉgþÔÃ?_x0006_ôtì%pµ?cd¹jDï´?_x0001_OZªvÎÁ?\^+8ßÁ®?ª¼ëËÍ_x000F_¶?mÞéý_x001C_³?¶Iµê£É?9	'lÒ´?¸|.ùÒÁ?´+'2bº?õeUDJ!´?ã²];ª²?ý;u"®±?_x001A_*ä\¸²?M°»4eÞÁ?2ôÁ7O±?,_x0003_&amp;¹`_x0018_µ?ª_x0015_µ?&gt;-g±­?ÿÙ_x0010_¶°?/ã±wlî²?¶ßÑ;¯?_x0017_-â?}»?3_x0008_íõú°?áÝt4"	»?_x0005_qB_x001D_l+¸?.+Rl,ó´?DWÛO·?_x0006_Çþ;_x0001__x0005_e´?¥°5_x0018__x000B__x0013_»?N_x000D_4æE»±?\_x0003__x0019_½î±?_x0012_GÑ°±?$9_x0004_?_x0012_®?p0ÇA_x0015_ë»?{0ª_x001F_Ã·?¬3ùS_x0002_|»?d_WôÁ?+Þ9Ã9º?Á%_x0010_!Ì9²?Æ(Ùî¶?NíQü&amp;×´?ø_x0001_Áw¯?'_x0018_mÐÇ?5B_x000D_³?xfè}ó´?^?g%¬9°?Ao_x0002_ººÑ³?MZ)­7³?@!L_x0005_î¶?Ef_x0018__x001B_û¹?úY±Y«¾?çÈ),tº?Ý_x0014_iO¾´?f×a£´¶?_x0002_bç&amp;R¯?pÔ_x0005_/°?fn°l#Ä?ç÷Ùçü4¸?½ê_x001E_µ?_x0003__x0005_j_x0012_úýÃ¸? _x0002_º[EUº?2;m'´?êDÎX^_x001F_¹?¿üÕiª¬´?È_x0003_õÖV®?Y_x001B_fü+±?¨.°_x0001_û_x0002_·?I%ßu;·?'¦¤¼_x0019_µ?aj_x0006_sß_x0005_±?|-AÎ¸F²?bXÍ_x0018_¹?Ó¡Ìu¿?&gt;f =óa­?þù²?½|K_x0005_TU±?Rèkw¨¸?G(b¿¦Ð²?_x0018_.bF¶?_x0006_&gt;ãj}²?x1V2)ô¶?ñ3»°?_x000C_0^+²?:á.È¨°?,ï*ºõJÀ?ü_x001D_wX±q²?ð®oT¦ ¯?ª _x0006_x_x0011_»?áK;3ãY²?¾?_x0004_ß$ò³?_x0008_SQ_x001A__x0001__x0003_°0±?æÏ^ctA²?Ë=H_x001F_oA·?²uèùRÇ½?Ùp&lt;XÐ7¹? ñÊ_x0016_L·?,á'@u_x0004_°?°åñ%g³?&lt;oß[¦e¹?Î5Ig_x0002_ß¸?X»_x0013_£_x0019_·?´D_x0016_ñÚ·?):_x000D__x0016_Á?ï]ÿÞ²?4¿5_x0016_w®?&lt;@)¨Å?c_x001A_¨e¸?;k8C¶å¸?ùh_j±?._x0004_R_x0005_D_x0014_±?D_x0002_ñ_x000F_E¾³?w _N,ÇÆ?\Úr¥_	°?éÀ_x0017_hf¹?ª×_x001D_h¾Z±?QëÒu_x000C_å±?"_x0004_6_x0007_8û°?îñã._x0012_­?_x0011_C!ò&gt;´?0	tu¦´?_x0010_áÝi·?ì\à¶® ¹?_x0003__x0006_o*_x000C_~_x0001_¢±?48_x0011_{ªéÁ?AÒj_x0017_X_x0010_·?[0ºV¸?JÑâÕ_x0002_´?_x0003__x001A_¾[úñµ?&amp;CE[[¼?¬©ñçÁÅ?nJéZ5­?Ú¹÷°?éa¾{Øº?©Ù×Zø´?Ç¶¤Ä?EÄ?ÍdêÙª²?@ÒZ_x001B__x0006_»?=ÏJ¸?_x001F__x001A_	&lt;µ?Fgw}_x0005_»?_nÁ%S_x0004_¼?kz3ª±?ÓÈ¾µöÁ?úmãlÓ©¹?_x0010_Q?_x0005_±?ÆÉ_x001F_·³üÃ?Ù¶Z©¢º´?Ä_x001C_Îú_x000D_Â?í|_x000E_¢8ýº?+³´SÃS·?Þzt_x001C__x0017_¿¸?Ã(Ê4ôïµ?_x0016__x0019_	\Â²?ô_x001A_´F_x0002__x0003_Dv¼?h@_x001F_=ôµ?_x000B__x001E__x001E_õ ·?«ï1_x001B__x0006_¶?ü¼Eóh¸?p9_x001C_DTô¸?Üµã¶?6_x001E_Ï!ÌþÁ?_x0014_èË¬_x0012_°?_x000F_M	_x0011_^p°?ëàà÷²?+9Ìè_x000B_Fµ?@Í_x000D__x0016_¼ë²?ÙI­_x0007_·²?³^_x0006__x0007_àw²?þG_x0007_e½G±?/&lt;¡Ç×Ë²?o-mx _x001D_²?nùð¾C_x001F_·?%(Û»ü±?µ`zXï)°?_x001A_Æ_x0008_	²?_x0011_Ç£M3kÄ?qn_x0011_Î#¸?±_x0012_ª_x0006__x0002_;À?ÿ¾ì_RÄ?ñL¬×®Á?¼}ÅôH2µ?±±r·§´?_x0001_¿L¥À?ë_x0019_æ;k¸?4{2?¾±?_x0002__x0004_ª·0¶N_x001B_°?Àª_x001D_q@´?¾b¸=²?³_x001B_~_x0008_·?jéF&gt;­~³?¡DÊâÒ_x0019_³?m Åx´?¬²`Ý_x0016_¹?­Ç4¸¹?ã¬¿µ¯³?_x0019_ê3«_x000E_ÿ³?8}Ü2_x001E_¦µ?,È?A¶?oô\»i°?(¦$¡N¸?_x000D_èùâ±Àµ?Â¬Ï¡3´?þ¢5âFá±? X¼_x0017__x0013_²?õyÁ"¿8¶?M°_x0003_g´?cìù¨_x0017_´?_\T3è»?°Aìu#­³?ï\ÏÊ_x000E_û·?{§_x0001_f3¶?Èò/º«°?_x0002_A_x0014_¹?:ñXÌÅ­²??ÁJ_x0014_¶?Ñ¥7W'Í¶?àsþ_x0003__x0006_»W±?¹ò?B?ö´?âÈjÉ,&amp;²?Öì'_x000D_®5»?Z qz_x000B_¯­?=W_x0005_WÚÁ±?gFZ,°?º_x0012_µG}¸?V"ÜãÛ²¿?ÕU´±Tx³?T¸'°û½?³?¤_x000E_	¹?_x0006__x000B_v^ïoÅ?)*\':º?÷³Së_x0001__x0004_±?h_x0019_3°B³?_x001A_ì_x0010_Ølµ?Dþ_x0015_Å?ÃI°s½?uJJ÷¯»?LÝ_x0016_&lt;ï+µ?)Ý¹_A±?vðíªJº?=Ç½_x001A__x0006__x0011_±?_x0018_&lt;ÕßÇ*Ä?:X«¥´?°úN_x0004__x0019_´?6NÜl4`º?ÂMN'°?_x001F_Ù_x0002_j=®?ÓÕ·FAXÃ?Ø®u_x000E_­´?_x0007__x0008_ÜS*MVÁ?j_x000E_µ+_x0002_Â?_x000C_ýÍÔq¯¼?`M)ä.·?O"®Ê¹±?h+_x0017_éP¹?b¼ù5@Â?_x0004_Þ_x0001_O¶®Å?S.\qâ&amp;¶?_x0014_7°£,:µ?mÊÌAØ?³?û_x0012__x0006_,ÂÖ±?E½ñfdó±?_x000C_4)_x000D_\_x0005_¿?&lt;Uæ¸{¸?_x0018_I7°Î´·?ÞL­.mr´?&amp;áÊ¸pv³?rÙ«ðÒý´?AeÂèU¸±?ÂW·s2"²?cNXÝB°?þ_x0019_d?_x0003_¸?åúu_x0014_/¿?4Xb,1q¶?É_x0014_¿_x0017_è ³??µ¸ïõ¹³?hº®(aR±?Ó¤\À_x0008_³?«_x0010_öê_x000F_Ä±?¤ûNhK²?oì_x0004_G_x0001__x0005_¢p²?Ô_x0005_¥ùGÈ?7y_x0017__x001F_Üº?í`&gt;»y¦µ?N5_x001A_n´?ömÒCY¿±?*è%_x001B_¡³?_x0011_B1'×Ú´?úÇ[£G_x001A_°?ÄQ¦W_x000B_¶?°Å\_x000F_$³?4å,}_x0019_·?;ãì?NÅ?rÝ-_x0006_)o®?vEbòâ¶?x_x0015_Ê³?Ò_x0001__x0005_v¶î³?¶wÏ]ú¾?W Dx¡´?"_x000C_úÊHä²?_x0005__x0004__x001C_qì_x0013_»?Ö_x0006_èy Ì±?â¨UÚ¼?cÒfPÿ¶?bP_x001A_wù_x0014_À?©b÷Æ_x0018__x0014_³?dk8®_x0002_QÀ?¹_x0003_Õ½ð¿?µ	µT_x0008_´´?³"ÕÞº?ý=É Um¹?ÝÄÖR¾Í²?_x0001__x0004_·zP@»?|U_x0016__x001A_a]­?ÓK&gt;À³±?É_x0016_9_x0012__x0018_´?¼Ú_x000B_YF³?Û]¬¸?Û·Õ¹?0SÐÆ_x0007_1¯?0´;¼?]ðÓbèµ?SkÝyV¼?¤Y	_x0003_N³?#hB®èº?=Ï_x0008_ÚS³?º{_x0007_Øòµ?Âu_x0016_Ê_x0008_h´?å7J¢¼ÿµ?rì|rÀ¹?22ßÒÿäÃ?pÑW§aøÀ?ñ*¼¦Ù¾?ð_x000F_$Üþµ?¬7Ò&lt;dÖ¶?Ä~;_x001D_$S°??Ca*Î_x000C_°?H¨_x0015_!Â?_x000C__x0017_P_x000B__x0002_°?F_x001C_Ñ_x0004_+i´?ÁLÏ¡8³?Ígî}º_x001C_½?«Ü±¼_x001B_®?Ë §¦_x0003__x0006_ót¼?_x000E__x0004_ÏG«_x001F_²?Ät~¤-R¸?zë#5W_x0013_µ?Û^Ç×á³?Å_x0001_n_x0004_ô³?ø_x0005_¥â¸?_x0012_EµÛ_x0015_¹?u._x0002_¿t³?X¯_x0003_o×Ç?ª°%ïÍ?×_x0012__x001F_úqÚ³?¿¥«_}Y°?×_x0007_¯c$°?vÕZPl¶?·¥D¼´?8¹·ÿ7Þ³? în'G½?í8á_x0012_A¹?bäh÷ ³?iGN_x0011_ZÆ?¦_x0003_iÑ__x0008_°?_x000D__x000F_¹ù³´²?Ý_x001A_'#_x0003_´?zßº~»·?JëèöÈª®?Ôf§ØÎý¶?çõem~G²?[Ùç¹?_x0011_ÎxªÕ_x0011_´?L_x001B_É#ÉÎ°?rÐÈ#_x001F_µ?_x0001__x0003_J_x0003_)¥æ¸?n_x0002_Ù2¬µ?sD_x000C_D÷¸?ËÃv;8²?r_x000D_S1"À?éï(ñè»´?FL_x0005_¬áÅ?§AQ¸_x0018_ ´?°¿TÓ®hÁ?Kc«Ôl?±? Läb|qÄ? ÈådöP­?xÔ5î0·?ÊEÓ-Z½°?½IàòJ³?ñßv_x0010_Á?lþ_x0016_+ôá®?Úr®dì´?øxIÃ?Ô`¹CùÕ³?; opÈK¸?æ5pÖ#µ?P­Ï6¶?wÆçB_x0014__x0019_±?_íf3Q_x000D_¶?ÖA_x000E_	!±?_x001B_Ù¡_x0003_&lt;³?X«È¬¹?Öð_x0016_6ñ³?Ú_x0007_'¨Ç¼?§kDl»?_x0011_y_x0002__x0003__x0002_Oº?­&amp;Âï©µ?Þ_x000D_Û-b´?ÏYb_x001F_]P²?¶*FlÎ²?mH_x0001_)Jµ?YªÃ4±?BËýL­_x0008_±?ÇPÂÀØ_x0010_´?°Cì9_x0003_·?£ìJ©Å? [Úw	ü¯?òïöÀåÁ?Þ\Ô;Ðµ?ªã_x0014_-º?Et^*-²?(ÌI`Ïb¯?_x001C__x001F_²Ëc°?FÅ_x000B_7_x0008_#»?8_x000B_._x0017_Q´?Xú_x0014_LúÛ´?_x001A_R3;_x0008_³?FÓ¼ì$§®?û¿r°?! ¤*§´?-`_x0017__x001C_³?,_x0007_uô _x0001_½?ÿÈ§³?êÇC¶?4ô&lt;_x000F_NÀ?_x001B_Û;ðØ¶?á¨ä _x001A__x000C_±?_x0005__x0006_l_x000C_¦oT"¿?ÜO¹:¤_x0015_¼?'&gt;ÖªHT°?_x001C_¾QJs´?Äsõ*XI³?,ÊÃRÁ_x0002_³?ÈA±F×¼?Gå®¯_x0015_°?R?MBº?¥+ðÿ_x000F__x001C_¹?0Q_x0005_ºà³?_x001F_£+v»?³_x001F_4Ü´?¸5ÑuÖÂ?Oµ_x0019_Ïrµ?H: Ý_x0019_b¹?Q_x0017_xÃ¦×´?XB_x0010_nmQ³?_ÍZúÆ²?¬t¢ÝÞ«®?0Ð_x001D_qÕ²?_x0004_A&amp;ëô´?'í&gt;¢`ò¹?_x001D_ý_x0011_¤²?Å·xfø°?÷'_x001E_	_x000C_Ö³?5_x000F__x0003_ö_x0012_Aµ?EõgR_x000B_·?($ÇOw¶?T)]¢l°?r_x0001_Þ ß²?À_x000C_ø^_x0003__x0006_SÞº?$u÷¨¸?Ñß_x001F_?_x0003_X±?8M¼_x0010_a9µ?¨¾3+_x000D_z¹?ÅÐ9Ë,±?ñ#òôûµ?|.o_x001F_¿´?iÙþÆ©·?$þLiÃÚ¸?ì+ý¯!¹?c,¡Ë_x0001_¸?st~3òº?_x0002_îÉ´6´?ï±ðJýµ?±L¶¥ã ±?ÞFgDçä´?N_x0017_c_x0006_û±?¶¡RQI¬´?Tp§dFS¶?Ü±ÙdzÅ®?»e*0|²?W®I&amp;=´?ä¨_x000F_yE¯?PWsy´?ã`_x000C_òW³?vÂ_x0005_µ­´?¿±,y0³?(_x000E_Åâ_x000D_¶?_x0019_c|G·`²?_x0004_lkÍ7²?é&lt;_x0005_i_x000D_±?_x0001__x0002__x0011_ÂYËa­º?Íì_x0016_mIò¾?Î3_x0001_âb0»?DY_x0010_@_x0008_áÈ?2%ð¹6±?B+%¤»?ïJ_x0017_WåÍ³?O¢_x0002_!á}·?.@DJº?l[cú{OÄ?&amp;ðVñn×º?Æ_x000F_K\{â¾?S5E¼_x001D_°?DÞÃÂG³?!vQNi}·?XPÓ0?¹?ü¥ÊñíZ³?ÿ_x000B_v§_x0006_¸?­÷Æ?$êÈ_x000C__x000F_±?Ï¼	¥Ü²?à¥(Ò[_x001B_¹?_x000F_å U_hº?_x0014_¥.íÁâ³?Ôoö)r_x0016_·?ï1ºi)¶?eMU¼M·?£	Oq§²?_x0010_ç?\Á?^tF/[#µ?vJ²]­?K_x0007_¹]_x0001__x0002_µ °?2Ê­_x000C_­?æ-_x0018_Ì?Ô°?Pã_J¯?Ô$N_x001B_ä&gt;Á?_x000E__x001C_J¨«Â?´cñÛ_x000C_½?Y½eÂ_x0017_Ä?h|bÆ°?"òõ·ÂP³?«­ÈÄ]Å?ûý"àª_x0006_½?zà7Ë»?Ü£¹_x0008_S&lt;·?r¡_x0002_(èê®?Ìj.«½?_x0011_/¶Ú2»?Ñ|&gt;ó3¶?-Í9_x0007_HÄ?nmÈ¿_x0015_i±?_x0019_Fçkþ¥³?I[@¥¶?fråèF³?LÃÃBD´¸?f_üòÔ¼?DæA2_x0015_,Å?I&gt;n~²?_x0013_	`¾&gt;í±?:§0ï_ô³?_x0017_ìG	÷º?[_x0001_C0-&amp;¹?dVÕ}êÀ?_x0002__x0003_#¨x/_x0016_¶?ü)]UÀ?QHÆÖ	L¼?~Ñ}¡5+·?¸QIè[´?*ûüÉ#Ã?®¹ë8_x0013__x0012_·?a_x001B_r_x0011_7¸?ÔD]m³?vknÒ¹?Ãx_x000B_Lé²°?÷_x000E_7K´?a{¨øOI´?h&amp;ÀÑ_x001E_Çµ?0Þ_x000C__x001E_9¶?ÝïQKá1¶?Àâ_v¢_x0001_»?_x0002_"1_x000F_vÖ³?nèPZ_x0011_´?_x0004_l_·±?PB[áò¹?nµª_x0005_³?d34{¬¸?¤É3_x001E_&amp;ÍÀ?I&gt;IÖ_x0012_²?2üÓ¸å(¶?_x0005_µ;âÇ?"+ë6·à±?NÐÌ_x001A_¾±?-Í[á³?&lt;7÷Üµ?ÎÆ{_x0011__x0002__x0003_Å?	µÛ_x001E_´?_x001D__x000B_%¥x[Ê?öH´È_x000E_°?Æ#«ÂBöÁ??U-½ëk³?zïS@é_x0007_¯?wS[,¤½?òdp²¸µ?_x0001_p_x0007_²?$ö­~°?¼ìË_x0015_ùÆ?È_x0013_ä\}ú±?ÜÁò¤qÆ?w][¹?ö¿ãÎIÁ?®¤_x0019_¶~Q¼?ûP6D¬»?áþ¢dÙ´?hKu¶\®?ø×_x000E_ñc¶?×ç_x0012__x0007_B°?_x0005_E¨d6,¹?_x0014_A/Ç'v±?_x0013_M+Áé¸?´FFyè·?BÐ§êæÇ³?,sý§7±¶?í_x000F_J_x0011_a³?_x0019_ÌO³?HV[« ¦²?âD¬(µ_x0003_³?_x0002__x0003_¤Nj®jì²?b?_x000F_vüü¶?$º!Øü¯?©5ÖÀWmµ?{7ëÃ?ÉÛ_x0012_TÃÂ?\N_x001A_¸-²?R&lt;\]³¶?Öf_x0016_Ë5³?8jù¿÷Ù´?_x0001_O_x0019_ïñ¹?ç_x001F_Ëã¹?Ö«öÛ_x0015_2­?7_x000C_ér_x001E_CÂ?4eÝykÙ¯?_x0014_äÿ¬j±?qõ!Á?ûIÔm_x001C_²?$·àÞ5¼¸?JóÅvª³?r­p$ã²?qTØÇ À?n&gt;c/O³º?K5~_x0003__x0015_Ç¶?d%_x000F_x^¾?_x000F_©O¸Æ»?~ N_x0008_Ê×³?Lh_x0012_ÈÈ7±?_x000E_±ôÎ_x0015_¾?ÔÊ,È±??_x001D_F mó°?_x000C_®)v_x0005_	É_x0006_±?[_x001F_Ïr~{Á?_x0001_ó_x0003_®_x001A_	¶? {_x0007_©µ?±&lt;_x000C_Q¼Ê?à_x0012_l%©a°?Áp+³æ¶?9ÿ7àY+Ä?$C7'·¹?rçug^â­?_x0002_-_x0008_²öå³?_x0014_sºÛß²?¤ÓúCg±?°QL2±?ì¦_x0010_!ìeº?R"¯_x001F_3³?â«}_x0017_ßÕ±?ÜZe0_x001B_²?î¯jð²õ¯?_x000F__x0004_´¿î¶?­;jQ·²?q~ü_x000F_°²?ªé·¥ò²?i´Ak²?V^w~î^¼? ÇTG²¼?Ù&lt;=ûã²?6_x0010_Ú	ûz°?Î;Û_~wµ?îAc¿³?Ê?èÖF¤½?ñr¸#è2²?_x0001__x0005_ñ_x0003_Ið}×´? ¹-U±?ðwRX	º?õw_x001E_´¬°?°p[_x0007_¹¼?·õ0	_x0019_»¹?ý­94´?_x0002_¯_x0016_`¼?_x0001_zqöÝ²?vtêSoÈ°?9¿Pm¯_x0007_¹?´yÓtz¸?2_x001B_!¤8H½?c_x0017_0æë`´?_x0019__x0006_´*GÁ?ü8_x000D_lÌ±?JQrÓ]À?_x0007_f²ÄR´?Gó³S¸?Ý_x0018_êkÌîÂ?ô(ÿ8êÄ²?¦_x001C_&lt;_x0011_ÑÊ?b¿ë3î&gt;¯?_x0010_Íªb®»?c¨._x000C_¹Í¼? êÿ¾çÖ°?_x000B_±ù25¦¹?]öt7·?ÄI,_x0017___x0004_µ?Oùc_x0004_ÒÚ¾?dNÅÈoØ°?&amp;?_x001C__x0001__x0005_\§º?Ú;³ÝEß®?úÿóv³?¼_x0016_W\_x0003_¾?ôbÉÐ±?ñ)û'²?dôbõðõÃ?ß_x0002_¼Øn´?«Mäm¾¸?ã!týúô°?_x0003_ÅÈ?à_x0002_#Ûc²?µ&gt;Np&lt;s¾?¨°Ñè_x0016_³?F LË¿?ãà_x0013_cÄ¶?}ô`«_x0003_´?8vÏ+Sé³?k_x0004_¹îï_x001D_¸?ãú7_x000F__x0005_³?wîN±?%c¢°?_x0015_÷g_x0017_þ)µ?LÒa¥¶?f ù%[°?dvK.ÍçÀ?äÀX%_x0015_ç»?o_x000B_5Þ¶ë¹?ÚèyI·?Öª^'çº?Û½ÛßÚÝ²?SRu­X±?</t>
  </si>
  <si>
    <t>e5a94bd7fa93cf727ad6d07960b9a13a_x0001__x0003_'¥:B_x0001_î²?Ä _x0015_wj­?³wþ¹ª§·?ce._x001A_z·?EÑÆÚj_x0013_¹?_x001C_M%j®?¼I¾,ï³?{îäÒÜ_x0012_µ?Ã`EC6LÅ?(Ï_x000B__x0003_eµ?_x0014_/b:ç_x0019_®?TbKP;°?_x0019_Bú8òd»?ç_x0015_fyPµ?g[­U³?_x001C_öcI[®?hÂçµ_x000E_´?wi_x0008_CÕ&lt;´?Ç°^_x001F_©¤¶?í_x001A_Ú_x0013_¶?À6¤ÔD´?Â`;Xà°?pÖ¾Àp±?ªçûÏ³?ó*òº]4¹?µÂc~ÀÇ¶?_x000F_ÑVâïk»?Õ_x000F_I4_x0004_¬Ã?ãà4õ²?¥Í_x0002_E_x0007_°?_x0006_dÑ¹³?©¦sú_x0001__x0004_wï²?çD×Õ°?o_x0015_,í²-·?_x000C__x001B_¾Ë±?_x000C_£kçk±??vºtÚ@°?ë!,AÅ²?YAa_x001B_×-²?YJ_x0014__x000B_ßd³?çÈ~ñ_x000D_&gt;È?qÍ¨»?³Z8)ÛE·?.ñÏ«­?_x001A_¹ÿC½?_x0011_UÑã¤Ë±?fþË_x0003__x0001_°?ô_x0003_&gt;_x0003_fúº?ÌB é²?1Äh)´?³¡ÐÔ_x0016_Ã¶?³öÁlÜ¹?5GxÌ²?/ÕÛ;´?¼QlHù³?_x0008_Oûuá²?%¹á?*ßÀ?'GlB°?G+ýn¦ö´?/sè°jº?iIÌ,µ±?RØ_x0003_.úµ?ªþò/ÿ_x0002_¾?_x0002__x0005_Úm_x0011_r¹Ò®?lü¥Ï_x0003_¯?nP_x0015_j_x0012_»?&lt;Âq¿QÃ±?K4'S£´?sÅ_x0016_ _x0006_³?fú{v·?µ_x001A_Ôßµ?£ñ_x000F_õü´?ë9n½?_x0018_Ò_x0010_öî²?óÞùAp³?´©í_x0005_%Üµ?e&gt;×çá¼?_x0015_Å¿Î·G¸?_x0006_VÔõSµ?zÍ¹ý®º?Ø&gt;r_x001D_ø¢¶?CoXzã­?+¨©%Ê?Iä!*:_x0017_¼? §úìXÕ²?aE=.µ?`!É´b°?Vè_x000E_»?_x000C__x0007__x0015_a±.µ?«Æ_x001F_B±@º?}¡èåÚ´?¯Jp_x0001__x001D_É?ZAÛ_x0012_P¯?¥[uc(_x0004_¶?2_x000B_«_x0002__x0003_ú_x0001_³?|É_®_³?Z´¿1ÖD®?;_x001F_M·¸o´?­/ßîµ?ª/ÕH_­?zZ=o_x0014_°?·@FÑç³?Ä~_x0005_É$ÏÂ?wZðUð¦´?ýû@,­¹?9àÂ_x0013_V³?Vß_x001B_»õWµ?ñ,cãÿ@²?_x0002_(;ETÂÁ?Mì&amp;8½!´?©©iâ_x0018_ª´?Þð_x0002_¼^_x0019_¹?ÒÐj±Ü_x000D_±?_x000B_\¾_x0018_R´?_x0016_¸ÖÀ_x0007_GÀ?_x0017_¼ôZÁ¼¹?~%T²?×.p4L_x0014_µ?QÀb²ð_x0005_´?ü3óÅ÷_x000F_¶?|È_x0008_ü½?véA¶?_x000B_?~ÊÄ°?b_x0002_Öj¥­?z&amp;_x0017_âã{½?_x0004__x001F_ÜË®?_x0001__x0006_¯xG¿·?·_x0005_}AÙ°¾?¡_x0016_÷X]¿?]¤Ã+nUµ?_x001B_4CÌ_x0012_×²?_x0006_ÒËJ¶?¶_x0012_}6ÇÄÁ?%«ó¾?½ Ø±?¤ËÔÓÉï³?|®½fÉ¶?Ä¿ÏóÒÀ?.Õ_x0007__x0002__x0015_º?=ÿâ&amp;²?³'XMÂ?\_x0002_CåYf¶?+H:Fúï³?Ï&gt;6Ö¾?ÀX&amp;ó(Å?GÄ¸?±_x0014_°?þg¸º¿?]s£þ ¿?¬ _x0013_Zë_x0003_½?Éótõf¢°?Ã8Ùô¯0²?VZeWørÀ?àC]ñ(½?¤´_x001C_:-¼?ø.O{_x001D_u³?=^Ñä67±?_x000E_ÌÕW_x0005_Æ´?_x0001__x0004_Ý_x0012__x0003__x0005_5±?ùyú)_x001A_´?,rGc°?å&amp;Â@&amp;©Æ?øA´+_x000E_-°?«_x001D_ìòv²?_x0004_Í_x0018_´?UõÆOù°?_x0003_YPZX_x0002_À?áMÆ[»|±?_x0016_hÁ2IÃ?_x0019_ÈK}l¸?²§1]p­?x`´×$Yµ?@Ñj.Ð²?ÜàEÝ¦P¿?%*±Çº?âÁ&gt;_x0015_²?Í(2»´³? T_x0006_¶/°¶?[¶O[[°?ZD_x0011_q¢Á¶?C\VbÎ±?_x0001_Óâ°§´?´ÆRbÉµ?·îÐþÓ·?É_x0006_®Áò,¹?_x0001_X²M}±¹?è_x000F_Òs­?__x0002_òIjÑ²?`,_x001D_ 	³?~_x0015_TQµ?_x0001__x0007_ÒÙ'kæ¶?XF¨¹?l*!_x0008_¯º?$ÏTY_x001F_Ç¹?/Ã:º_M²?)5Ô×(¼?F¶:óÙ²?¼ù£ÞfP°?ë7¼MËA±?å%É_x0002_ ½?Þ4_x0004_Â¸yº?_x000D__x0014_ÆýÅ²?}®BYøº?Zµ_x0011_×r2¹?¾ÞUÞD°?ÿWñÃÐ¼?Ä0.iº??ÕYË¹?	{à_x0003_²?Í%&gt;?®?ÃÏ_x0018_ÙÂ±?dNÞk&gt;µ?7µË§?³?_x001A_ÿÔl'À?"æ_x001D_Ö®?ê%&lt;s_x0006_¦º?@þxþ1_´?6`ïg&amp;ÝÃ?¤Þ£_x0005_¹º?D¦þ&lt;sÿº?ÌÁíbÃª¶?ë÷S$_x0003__x0007_`»?½ã18©_x0010_²?_x0006_ó_x0001_x_x0007_¹?¶sìlD_x0004_¹?ð*à¶Ð®?Y~¾:¼?ñèËÂÒ³?¢dyê_x0019_²?¶ôðôÆ_x000B_²?_x0010__x0018_õÿjµ?Öô4«_x0004_±?_x0002_¶ï_x0015_àà²?È_x000F_÷ÊÀ?^s_x000F__x0008_G_x0006_¤?_x0008__x0012__x001D_0¤?hÝc·Z?¿&gt;t½E_x000D_+¤?Ù÷ãhë¿´Ô¨Ãz-?Uï&amp;,P?0³;{;?\ò¯Õ5±?08Ò_x0005_~¥?P@gÙßO?¨_x001B_±$?8e_x0014__x0008_Å?(»w_x0011_¿¸Î_x0019_N_x0002_?ÜàÍàÇ?òÎb*(¡?&lt;ºDþ&lt;Ë?xÃG|)§?89üß_Å_x001C_?èÆ S^?(¥¯4¿Ð_x001A__x0019_ý;_x0013_?_x0001__x0004_88_x0002__x0004_88_x0003__x0004_88_x0004__x0004_88_x0005__x0004_88_x0006__x0004_88_x0007__x0004_88_x0008__x0004_88	_x0004_889_x0004_88_x000B__x0004_88_x000C__x0004_88_x000D__x0004_88_x000E__x0004_88_x000F__x0004_88_x0010__x0004_88_x0011__x0004_88_x0012__x0004_88_x0013__x0004_88_x0014__x0004_88_x0015__x0004_88_x0016__x0004_88_x0017__x0004_88_x0018__x0004_88_x0019__x0004_88_x001A__x0004_88_x001B__x0004_88_x001C__x0004_88_x001D__x0004_88_x001E__x0004_88_x001F__x0004_88 _x0004_88!_x0004_88"_x0004_88#_x0004_88$_x0004_88%_x0004_88&amp;_x0004_88'_x0004_88(_x0004_88)_x0004_88*_x0004_88+_x0004_88,_x0004_88-_x0004_88._x0004_88/_x0004_880_x0004_881_x0004_882_x0004_883_x0004_884_x0004_885_x0004_886_x0004_887_x0004_88_x0001__x0002_8_x0004__x0001__x0001_9_x0004__x0001__x0001_:_x0004__x0001__x0001_;_x0004__x0001__x0001_&lt;_x0004__x0001__x0001_=_x0004__x0001__x0001_&gt;_x0004__x0001__x0001_?_x0004__x0001__x0001_@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W_x0004__x0001__x0001_X_x0004__x0001__x0001_þÿÿÿÿÿÿÿÿÿÿÿÿÿÿÿÿÿÿÿÿÿÿÿÿÿÿÿÿÿÿÿÿÿÿÿÿÿÿÿÿÿÿÿÿÿÿÿÿÿÿÿÿÿÿÿÿÿÿÿÿÿÿÿÿÿÿÿÿÿÿÿÿÿÿÿÿÿÿÿÿÿÿÿÿÿÿÿÿÿÿÿÿÿÿÿÿÿÿÿÿÿÿÿÿÿÿÿÿÿÿÿÿÿÿÿÿÿÿÿ_x0006_	ÿÿÿÿÿÿÿÿÿÿÿÿÿÿÿÿÿÿÿÿÿÿÿÿÿÿÿÿÿÿÿÿÿÿÿÿÿÿÿÿ_x0006_&lt;Ì¼,_x0010__x0018_¿@Wf_x001A_l,¥?ä&gt;¶¯îÐ?f³psëÌ«¿_x0006_òÿm_x0001_aX¿_x0004_Á3n.L¤?º_x001F_ú·M¡?HhFu0{¥?ú_x0002_bØ:¡?(ZÐè_x0015_c¡?_x001F_?ÅÅ£?_x0008_°í_x000D_]Þ?:)Y_x0016_5ß¢¿¤¯ãSq5¿jÈæÊ¢?_x0004_ï2_x001D__x0003_ç£?Z_x0005_¡Ò¥?Ä4PH½ë£?¤ê¨ï]d¿TèP_x0007__x0013_w?LOä­_x0004_ ¿Ð,¯©_x001B_0?ð¸,´N?D_x0008_î³Ç¥?Zk{¦?$îÝ#è_x000E_?P Uº_x0001__x0002_¢?äZó_x0001_P?-Åõüø_x001F_¸¿âÊú²úÍ§¿¨©¡?_x0016_Yø­Q_x000D_¤?ÔK£ï6?XT ¨²?_x001C_Ã/?µ|&amp;ù_x0010_z¿ _x001C_f?a¿XØ:19?h$õxÇ_x000C_?¨S³Õó=?æ_x000B__x0012__ß ¦¿t&gt;NÕf?°×(z_x0010__x0001_?D9_x000D_¾´î¥?¥&gt;hFíS°¿_x001E__x0003_':¨?(º©ÿ¬_x000E_?xf¿xü¤_x001E_)?xEj_x000F_ôä?_x0004_Æ3v¸¡?Üb¬8_x000D_1?àOÆÏ8¡e?_x000C_]ÆäM¦?(Ó_x0003_*å¿´ãúvÞ:?¦êi_x0005_U¡?Holw_x000E_?_x0005__x0006_Ð§½eä_x0003_¤?¾N¦JÛ¤?lF¬#y_x0001_¿p8IØT§¿ü+b_x000D_©| ?_x0003_éØä+_x0015_²¿H§	E5ý?d_x0016__x0012_,£?xhO©_x0001_.?:3õc¦¿_x0018__x0014_f;ÙZ?_x0016__x0004_(N¦?ð·uó]}? 9ÞYh¿teó]L[?Ò®=ì;¤?_x0014__x000D__x0015_O_x000F_Â?`ÒÈ\?uP¿l_x001A_°¿ªU@¤ï¥?8K:©]_x0002_?¯wõ_x0011_b¡?xï½Y³?@µ_x000F__x001C_ït? ÿ=Eä?°Ç®2O?è¦-&amp;ÛM?Ä_x0011_t_x0007_|h?BÕªÎ¤?_x0008_B_x001D_:-¿äË Åß£?´îä_x000F__x0002__x0003_Nµ¿\´Ø={¡?,&amp;&gt;Ó_x0015_K?0Ì_x0002_nu, ?_x0010_;_x001B__x0008_Ô§}?P¯ÛÆ¸V?Z_x000E_É¬²¡?0Ö(&lt;¢?i©Öw?¨_x0007_¿F_x000B_ñ?î$"onø£?_x0002_ßÐ_x001B_qr;?_x0002_NaãÛ§?_x000D_Ù_x0008_è¢? ¼dcya¿Db`m3¢?¨K?ë¤? _x000B__x001D_¶¼¸?_x000C_µÓ¥m¦?LG_x001B__x0006_.Ø§?@_x0008__x001E__x001C_5ùa¿è_x001D__x0015_¿t_x001C_e¢ê»?@¡Æ³"ô]?î¦ñ$7¿_x0018_5ò_x0008_u9?(Rmk"?_x0002_»ÐC3T¿ÀÒ*/g?­9å_x0017_h§?4JlÒù_x0001_ ?0\tÌ4\|¿_x0007__x000B_@_x0006__x0002_ÀØ³?)ÿ^=?èJ)?B]?gwý¦¿0,®¬~?xQ¯_x0005_\U?¸IðÜw?à¥ñ7y¿g?àHà_x000F_?$__x0013__x0003_§?8ïñ3_x0017_?ÎËK_x0019__x0014_¦?ID¹Zów´¿¶áÆêP¨?Pûÿj×x¿Êäé=o¡?_x0014_n*D9õ¤?0_x0013__x0008___x0004_¶s¿,;,Ý¿Ðªù¥?&lt;'ÇnÕ?ü!_x0004_*cø¢?dñ3pNÝ?ÜüIF?_I@_x001E_w?@ÿÀØ8s?àÞÁE¿_x0004_ü`_x0014_¡?"ê	û1¥?l_x0008_Î_x0017_Æ?_x0008_x?_x0001_óz¿TÝøÅ_x0003__x0007_¶Þ?ü¡ì°¤?_x001E__x0005_xúÝ_x000D_£?0t¯$K­?_x0012_ú8ZÈù£?¸J2b/?Hb6f:?n_x0002__x001F_¤´+£?_x0018_H²W_x0011_w?ÜõãÉôG¿Ô·â_x000B_êL¦?Ø®ùví?úpÒèè ?_x0003_ÖJêw_x0013_§?À%"@¡µ¤?H_x0001_(q[Z?_x0003_ì&amp;×_x001D_?lëñ_x001C_(b¿_x0002_¯ÑÔþ ?_x0008_HCÄÈ?°@P¸÷v?@%_x0008_\g?`Ó_x0006_§³Pq¿ÐMÌ_x0004_¾_x000F_¢?d&amp;zäi_x0008_£?b9öWb$ ?vÜÄ2µ¤?_x0003_õ=&gt;æ_x0013_[?ôm¼&gt;ô8?nè_x000B_"Q¥?0»eúC¿0yi_x001A_?'?_x0001__x0002__x0001__x0019_D_x0002_F?P ¯nA|?¹lã/£?_x0004_&amp;Áèñ_x001C_ ?_x0001_H_@_x001F_3_x0001_¿ÈNeoZ¡?ÆqïW$i§?@;!y?X" Á? Uû¹ôr?à}_x001F_RÂ±?À_x0012_%_x0007_Ù?l$*I?¥¦?Ü_x001A_	àÚ&amp;?ªDY½ ?Ì¸_x0002__x001A_ßï?D| îøz?@ÓWBùSq¿ÀÝCý_x001A_?ü[vè³Ê¥?º_x000B_¯5Ä¢?l_x001F_@_x001B_é©¿P!l`c ¿XDMü£?_x0004_Þ¤ðò@£?$îJ_x0013__x000F_?+¡:¢ì¿Ö_x0006_Auj= ?"4=1&gt;§?ÓÌ_x0016_ò_x001F_¥?à1	~ò?*¯_x0004__x0005_x¤¥?øî~4Gf¦?x´VhÈ"¨?È±õ_x001A_j?`7Öð2¿°¹Ùð"?¨W]³05?w³i_x0016_?¦?_x0010_Î`¤w?J'XLLs£?\k_x0003_;¢?0éP©ódt¿øá_x0003_Tã^?Ô¡_x0014_æ&lt;ö?µÍi?(:8ícÍ?Ù_x0002_î	Ýµ¿ðE°=q?tã|?¨ãûÆ_x000C_Ð¿ø©DÚð? Ø{Êî¯|?_x0004_n§¡ßX?| +jx"?${ ÓO¤?Ü_x0006__x000F_SÔG?¸åys ?:3tÕ¥?àÉc¡½- ?Øþú_x0001_r§?¨(ÅMô?ÐáY_x0014_$Cx¿_x0003__x0004_,Ö¯h¾_x001D_¿_x0014_·ÕæÆ?À£¦Ì_x001A_?ÔÓ]&amp;eé¿Ì_x0008_OÓÈÂ¿_x001A_nÒÝg ?s!qF¿	_x0002_ÉP´¿Þ6Âÿe`¤¿_x001F_ýÿòå¥?ØcY6Øð?D^ÞÕE¿`weqÃ_x0006_g¿0+=µÈv?¼5Ð_x0004_þ9?_x0001_Þ_x0015_V?dów=æ_x0013_?_x001C_Ì_x0015_:Ö_x000D_?¶À_x001B_e¸®¿p_x0018__x000C_i¨ ?ðÂ,_x0006_ª¿pã°_x0015_aÉ¡?F_x0013_l¸)¥?à_x0005_%KGÄ¥?°³_x0013_W#Ï?à_x0005__x0007_·Z_x000D_x?_x000C__x0011_º_x0015_¸K¿Fkà|R¥?ä° ;`?´­p?_x0003_\_x0015_ìT?v¥G	_x000D_ÁÆ?»_x001D_FS?Z_x0013_d_x0006_&gt;_x0007_¥?t^¾v(¤?(_x0007__x0004_q_x0017_?$(ÀÖ*3¤?ö_x0008_GG_x0005_ ?~~P_x001A_¶ ?À~!¤`_x0019_?ìÀµ¹ü¿	-²i­¿H_x000F_ßw?ðRgnT_x0003_¿¼Áw_x0017_¦?Þª_x0001_Zå¥?pÌ¯l_x001F_á?@ÿ¦N_x0006_b?_x001A_t_x000F_Ã¿ _x000B_ý_x001B_´*¿H&lt;ÅxÎ ?°YÉÍ?øå¬_x0007_E?8©i¯U?èsQ\¥?_x000C_é³(é_x000C_?¬$_x0019_-_x0002_Í¿à_x0019_¸çñhv?ê¤§ùÜ¢?cÖÊ«YÖ±¿_x0004_¼D_x0003_3?8¯E÷º¢?Þe!Ðã~¢¿_x0005_	°û&amp;#×ºr¿_x000C_ÕÀ_x0003_²µ¿zÃ_x000C_ú¢?¨_x0007__x001F_®Ó&lt; ?,_x0017_I_x0008_îë¿P^_x0010_Â_x0018__x0011_?ð+¨_x001A_?¾t¤ö_x0001_p¢?_x0005_aÓõ_x0007_e8?T_x001E_Ý_x0008_©ù?`9_x0017_&lt;Å0n¿à;µ_x000C_!s¿_x001B_¤_x0005_*£?Äµ¤ÕÚ/?jÜmé­¥?Bçpê¦-¡?_x0004_rû_x0002_\Ý?ÒÏ*¹×=¨?_x0005__x0004_o¾¸&gt;¿'`|¬r_x0017_³¿}XúnË?_x0005_&lt;C]?z&gt;´ÃF.¡?_x001C_8ô`¿K_x0011_v&lt;ð?¢_x001E_b&gt;å¢?¸_x0006_á_x000C_Ñ_x0013_¿_ÈPþVÓ¾¿8¾óM¦ä¨?Ì×SQk?Jµ²º¶µ¢?à~}_x0004__x0006_æ¶j¿z¼[~ë¥£?Pï&amp;Äp¿Ø'_x000D__x0011_º?|Ë¹õ@c£?HØoÊ?'Aw*¡?Ìm*ë¢? xÅ_x0008_t£?t÷"&amp;_x000D_Ø?'Çò_x0003_§?T_x0003_?0_x0001_?Òó}õ:	¡?&lt;a.R?p)å#Z?M_x001C__x001C_£?dîajÍò? ûw9P7`?_x0002_fÜäg®¿øè%«Z?µ_OúÏ?V_x001C__x001D_ýD¡?YPR_x0005_k?¬	?_x0012_&amp;^Ê@ ?ÈdÀ!h*?_x0004_§§Å­¥I?_x0008_é_x0014_¾?Ì_x0016_Ú#_x001B_¿,_@RÂç?_x0016_ê2_x000F__x000E_¤?´w_x000C_d_x000E_?_x0001__x0002_it_x0006__x001D_¤?fU_x000E_å. ¿üuïp?mæý¹t7¹¿èa!}_x0007_?Ü3Ì%ú¿tï¸"+-¦?Ô_x0003_êêä?Àx_x0015__x000B_&amp;0V?LeO|Êû ?_x0008_)?TX´?ô½F:$¢?__x000E_³N?´sÉzÐ§?&gt;úÓ]¸_x0003_¦?àØÎ2)ß?jÌ"¹úq¤¿¢_x0008_±Pÿ×¬¿0ìèvý?øè|Ý._x0004_£?@ï$(E]?ìeþ{à_x0007_¿À_x0010__x0008_n{_x0015_Y?ø_x0008_õÑ¢?àñ¹_x0005_#O?J|áPpÇ ?_x0008_\Ãïç;?-ð\?.u×_x001D_ê_x0004_£? XÎ9XB{¿À©æIoNS¿ØüoF_x0001__x0002_ë¿h7Xí_x0008_§?&amp;¡Í+ó£?8s~ÆØÜ?âBGÆæ_x000D_¢?¶£¦	º¡?dýh_x0015_§?]_x0003_ÌJ¿¿ÊÀ1¤~¤?ÜÈë½¸_x000B_ ?Ð$æÈ1¿?Ðõýæ,ê?À×(ü?_x0001_,ÜÞ\?ðÇY_x0005_*~?àl_x0008_þ¸?ØLªF?ÜñSÙá?%U9¯°¿¸þÔgP?&amp;_x0015_OAw_x0005_£¿P°_x0013_)_x0004_?2+_x001B_D»=¡?Óí_x000D_d?Ôë_x000D_ØË?!½ZÚÆ¢? AÙLT?_x0004__x001F_ûü?(-B ?¨_x0001_~_x0012_3É?¸óÂ$#¦?&lt;V!XW¿_x0001__x0007_¬~_x0004_B]§?TúL¨C_x000F_¢?ä¯¬Zë_x0015_¨?ü¿3ñÁ~¿_x0018__x001F_°B¦¤?pÍz9MÓ? yß	ÒÆi¿_x0004_½ÊÜ?ðaË1m7?_x0012_3xõ¦¿¼_x0018_zì¿_x0001_Ò1ÎÀº?\=±â_x0012_£?ô ¤ÞS?ì_x0005_uûO¦?²ød/¬¿Z¶g¥?PsïDÑ?Z%;_x001A_Ï5¢?ÈFîÒJÏ?à¯_x0016_¿}Xz?°h?ôn)L_x0003_¿è§ézÖ­¿xÔ(qø?_x0014__x0015_µ_x0006_9?_x000E_;_x0004_?_x0001_º_x000E_ sçi?|_x001A_Ñ9_x0002_?òÎÂÒÃ¢¿@r²4_x001C_ï?_x001C__x0010_2_x0001__x0002_1?¾ûö-_x001A__x0013_§?Ðï_x0013_â~¥?âò#(g¤?õu_x0006_hË? Zýè½ù¡?àQüR7=v¿übs_x0013_à»?Ò_x0005_§x?Ä04çe?Àórà_x001D_?_x000C_ðÃð?_x0001_%HÃIÊ¦?b÷_x001E_óOÜ¥?Æ×¦X²¢¿£¤_x0019_¿h_x0014_j!Ê_x0002_¤?Ð²ù9_x0010_®¢?XêHC¥£?jQ3²TV¥?p7óKß?öþ¶H·Ô¤?H	[BI¿t[_x000E_»_x0007_Û?n¾Ò:íz¿_x0018__x0002_r ?ö¸E¡?dåF7_x0010_U?_x0014_÷wó%j?` ÈË=l¿M»ý_x0012_¥?¨cWX×D?_x0001__x0003_3Oâ ¤?`_x000B_÷_x0010_?os?_x0004__x000F__Z¥?àÕ7¼:é¿ZÂÚ¸¼_x000F_ ?ìõÖ¿¿¾#8çf¤¿øì_x0019_ùr¸?àÓð6ß?H_x000F_¹`L¶?&lt;{Qe2\¨?ðBÜ_x0006_v©z¿à®ñ_x0002_¡?Ä_x0016_?Ü_x0012_?²b ¡?è_x000E_2ã'?zÞ6Ê%¾¬¿ÚÓVò ñ¡?|l}¡?|=¡J¥?Üê»¨¿üòÝ£?T×2w\_x0018_?üÿ´Û¥#?_x0008__x0012_3òÜ??¨Ý$ù?_x0008_ú3¬0¦?U3aÜë¡? ¯oòc?,_x0019__x0002_0_x0006_s?8_x001E_J_x0013_IS?|q]_x0003__x0004_y?_x0018_5k)8?Ü_x0004_!.¾?hH9B?¬?¶ÙÌr_x0002_&gt;¢?ÆÒ/ø¢?¤ÀÔÚ¿ÀÚüå&lt;¤x¿è]üf?,8g!1¡?_x0010_ª/q?2à^f)©?dp_x0003_\ÊÈ?d£MPëg¥?¬LÔÎµ?ØmÚ&gt;÷?f^*ó§?¼­_x000C_N8?P_x0011__x0018_Ï¤¿äû1:)?¶%9f¡?Píe±y¿_x0008__x001F_°(Æ¤?à6SëÙÊs¿FÙ_x0001__x000D_Û£¿ÄAÓ_x000E_[?,gºàÀØ?¬Ón³ÿU£?â_x0001_Ð´Z¿pt_x0003_L£?_x0014_ulQ_x000F_Ó?P0¾OýÕ¥?_x0003__x0007_à=ì«¬s?ðW(ÇH_x000E_¿¡RF; ?(t=&gt;	?&amp;úoâø ¥?_x000C__x001F_±A_x0006_Û¿_x0006__x000C_}Ç_x0015_¡?h÷6_x000E__x0002_B¤?`Q©_x0001_Í4?Pá&amp;¡+ª?*Ú_x001F__x000E__x001E_P£?h s_x0017__x0007_¿`¯_x0016_TW?$´í_x000D_o?@S¿X_x0007_M?¨/Âºò_x0007_?p]ÈÞ_x0004_¿l¥MQ?0Lý8,c¢?üR_x0012_Á_x0006_[? )_x0005_èò_x001D_h¿T_x0011_¬Ì³¿ü_x0005_Þ+*_x000C_¿x_x0003_MÇÌ?`¶¨_x0007_`Ih?D_x0003_04ÁÀ¿¢ÇÆ)è?àú$ìr?ø!KRN\?s²âd&gt;}¿ÜÊË¿ü?[E_x0003__x0005_Ø¥?ö,Ë	Ö¬¿(§[þ¬û§?_x0010_Ã2Q¹£?àx0Ý®?¡Ý»_x0002_ë ?*coÛH" ?  ##ar?_x000B_C_x000D_|¢?À¨:`?º_x0001_ïV¨J¦?.ûºã?¨p+©)?ð¿j_x000F_Çm?Ü§ÿI	?@¢EL?(	gE-Þ?^Ôc¶?ø8Õ7ï§?¤ìt¼}Å¿_x0003_wØM?Ü?Q ?À©a_x0002_*(?Ôv¸»_x0003_¿_x0014_´J_x0007_K±¿TGPØN?¼=G¡\¿_x0014_%Hç¿P¾¯céÚ?¸Ï»¸_?§fº-?_x0003_W_x0004_nÔòR¿_x0001__x0002_8±ør_x001D_¡?¸yè®á?üÄ/_x0006_?ZvÚè®^¥?ølÞJú?4xCit'?_x0018_B^Þ;x¡?PÆ_x0012_Ýc£?ðL-jÉ¶r?hU³Æ_x0013_6?à©Èà_x001C_(¿_x0001_9`F7~¿¸íÖÑ)'¢?r.¼1së¢?¤¥ö_¥?òé_x0010_SNû£?LÀÁõ¡?0 ÑSiV ?ÐúÔÎ¯Ò? _x0007__x0010_± ?_x0008_÷ú`¼_x0003_?¤$_x0008_wx?T09_x001D_Æ_x0003_?ÐÞÒE_x0007__x0004_?ø]¾ -?P9#MiÚr¿@¨ñ_x001E_:ù¿_x0010_©5÷÷¢?_x0014__x001D_¬ä	¡?`5îì£?næ8_x000B_f¿d3+_x0002__x0003_%Y£?~òý(©È¬¿$_x0015_&amp;V*? ¡ ÜT?Hâ`0©Ì?_x001A_Ã_x001C_?¥¢¿¨	0sCÊ?À&gt;¬&gt;GY?rõ7~C¦?&gt;¼S_x0018_£¿_x001D_{_x000F_a&lt;_x001F_´¿h¢D¥_x001F_0¡?Dþb_x001B_¬¥?7U3Ì?Lhá*ö ?x·ôskF§?_x0004_Î_x0007_hÏ¿HØ)²\?ø@½U?jð_7xï©¿èé|éÒb¿FT`¤¿_x0004__x0003_Wi_x0016_{?f_x0003_¬ÉT¨?Ð.}Mû?²_x001B_®@_Ñ¤?¼_x000D_Ê8Z?¦i?K_x000F_(¤¿_x0004__x0001_Þ.q¼?À¾æ&gt;×å?p°"ÞÛë£?róz}£?_x0001__x0002_² Âë5 ?!Òe¯-k?nQªLK¥?R¹-ñ¨?¬¨&amp;´Ý¡?Hçº$_x0003_¿â@¿Ô¡?L_x001B_&gt;_x000E_e?$¸B?¯r¿j_x001E_$`äñ¨¿V_x000E__x0002__x0006_¨?°R_x000D_E_x001B_¿L'_x0012_e_x000C_¿|­_x0019_©F¿n3ïÞ/?p_x0012_|üÞ*¿@xÞõY¿H¹Õ*Ì÷¿$_x001B_WR§?F*Ñ¢_x0005_³£?`e|Üi?xPªîÉ¿@T¿V*þi?FP_x000E_-_x0011_¦?h_x0004_·ßÌ?@óµðëæk¿\ó¹ñS?°AT&amp;­g¦?.õp}û£¿êê&amp;Æ ?ljSWG¤?ØÔÞv_x0001__x0003_n=?L«Yö¿P{	ï¦?º·¢8²¡?Ì¬B¦?(jCñl¹?¨ûCX½"?P°¬¦_x0017_?_x0018_=_x001F_ÐÏ?â²§;@n¢?6N_x0002_®sh ?¼J"îò.?M`ÿY:º¿àt·0ú?ÀÂC"_x001E_Yi?t3áÿï¥?_x000C_¤é}_x000F_é¥?_x0001_¨7ÉTv¿|0oR½1?n2_x000C_è ?ðWùÛY¦?¸_x0006_Ð¤S?ºß¤_x001A_¤d ?âÂz_x000C_ ?X5_x0003_â_x0013_\¿ÀB2dÜ.c?æ32Úýj¡?B'§~:y¡?4kÂ_x000F_n¿$D½é§?,@_x0003_b#o?_x0006_:¾m_x001A_¡?_x0001__x0006__x0014_Ýú&amp;ç5£?ÌVKâð?|ÝUÏi·?¿p_x001F__x001E_¼j¸¿ð_x0001_TNV¡?`îãm_x0018_A?h-_x0003_O¡?t°(ä_?êM â¸¤? à{ÇP}?_x0010_ÊÒn¡-?`ö	¾Î)¿\v^¬"Á¤?lÎ"l_x0003_D?@¨(à?ÒÿF_x000C_C_x001F_¦?æ_x0014_xCW8®¿Æ	[Àw¨?ô;ùS¿8_x0002_ß_x0004_ÀR?°È õ*{?µU1¿â_x0005_C¹Ì_x0002_£?h_x0007_=&lt;?°JúÐ¸`?p&amp;H_x0006_z?±ÈÙl?_x0010_GS8_x0007_þ{¿ú©&amp;ãjÚ¡?¨~ï«Ý?z_x0001_íAk£?¬_x001A_Z_x0001__x0005_u¿_x0004__x0013_-_x0003_Æ ?À_x0019_*çZR¿(J+k8?ÈÑ	tK¨?°IÿØ»à¿72_x001C_Ó]?®hàh¥` ?d«Kól{¿xÑÄ¿X?0¬ë_x0011_ý|?&lt;õ_x0010_¯â¢?8¾G¸2­¦?_x001E_I¿_x0016_)_x0005_®¿=5£Åu?Dè|&lt;« ?¤_x001A_x_x0012_¼¿ºjÒó_x0002_¡¥? øÍ_x0002_,Qd?HÜnX_x001E_×?pc­b¿0YLu_x000F_ì?,É_x0010_Gü£?¢Kk_x0017_Æ¨«¿BÄ_x0011_d»¥?øþÑea? 6E|²_x000F_? Esa_x000F_ûx?ðvæ¿&gt;À?óonÄd?X_x0016_å0q_x0005_?_x000E_t_x000D_c©¦?_x0001__x0002_0IÄ_x0011_ç*?_x0008_ãdÃ²1 ?@r=)_x0010_ç?_x0001_DYÃ«?ô#_ý_x001F_ù?¦RÜLáö¦?H¼7@&gt;¦?ø×Ã_x000B__x001F_¦?tÎZ9û,¿x_x001E_ÜÆ2 ?Èî4|½Ñ?Úñ¾åÈ ¿øñHH_x0014__x0012_¿Àx!CÊ_x0008_¢?^"_x0016_æ._x0008_­¿H¡; «?ÄÏÈ_x0017_ël ?3ßt_x000C_É°¿e®J­¥³¿I_x0008_G?fÙb_x0003_3I ?ö"ù/[_x001B_¡?À_øá{^ ?ÀZtb	_x001F_¿h¥Ñ_x001F_æ?_x0018_{_x0012_é?ð*0S~?$_x001B_@'ïB¢?_x0001__x0019_S÷3¿:?XYHI_x001F_?­Ð_x001B_ Jy?¨_x001D_}_x0012__x0006__x0007_®`¤?P_x0002_FþpÒ?0ª2G²¿ÀûilæG?_x0007_¾_x001F_/ ?_x0006__x0003_¤_x0014_ö[?4xFÁ?öWÜ­;s¤?¨Åôz/?TE.ÕÕ¡?15û3_x001E_¿À&amp;§´kp?d_x0019_Ö0(¨?P5ÿLór?_x001A_`­¡_x0017_¡?Æ*¤Öé?à±;[Y¡?ld5_x000C_?úö%wN ?®Þû_x0012_Ñ_x0005_¢?§_x0004_¦ï_x0006_?ZDàÞ¡?¤Þ¡ë_x0001_?IV©v!²¿ÜÊL©R¡?d)r_x000C_h?TIàaôz?&amp;|Á_x0016_«ý£?¼R¥0¯T?xb'_x0005_!k?nüL	%¤?pËS_x0010__x0008_b?_x0002__x0004_ÔOd±gn¿Ð¥hÂò?ádÌ¿_x000C_»_x0002_»°_x0003_?P}Dv¡u¡?&gt;Lo_x0017_§¿V£H_x000C_vE¿zâ_x0014_£ÿô§? e\_x000F_Û¿_x001E_§Q?6«WÝ ô¤?_x0018_&amp;Â¶¸¨?P_x0003_¾_x001F_§t?èÔìÌ+Í?(m_x0007_Þ¥?_x000C__x001F_= ­¿_x0010_B1 ¿¼_x0012__x0003__x001C_ÍÁ?ð_x0001_T_x0001_u?8é©_x001F_?ª»)5®6©?0¥üÄç ?èeÁ_x0011_:	?ÔA¯D¿2Y°ñ2£?T 9éËc¿z/)oê¥?_x0010__x0014__x0011_q§A? ¾Ô»©}?LÿTyMM¿TE_x001C__x0008_&amp;7¡?¨'¹_x0002__x0003_Ø¤¿@³sËÔÆ?_x0004_3Ü0`c?à_x000C_¿ÀS?¤g_x001C_TWx¿4_x000E_ï&gt;+¿_x000C_C¥Xe¤?h¾_x0010_Ì§v?_x0006_Þì4[¦?Ê#_x0012__x001C_~¨?¤3þ§Í?,_x0019_\wÓ?HK¡½¾ ?_x0008_¹_x000F_qÍÉ¤?ÞÎLÞ¶¡? (£_x0014_u?Âëè9ón?Ø¿³KY?À£C=¿ØVð_x001A_¥?¬¿ÃWâ{?`ÿsí7_x0014_?&lt;øaï_x0017_g¿&lt;ý`Lâ?*Pd?ã¦?_x000C__x000F__x0001_C"C¢?_x000D_öÈ}¡d?XÈ=.h_x0011_?x\Ïå?üö¯7íH?lYmôv¿ôEþ¸¡ë?_x0003__x0007_à_x001D_f@,¿À!åG[_x0004_?ZSÝ_x0018_G?¼´Àg_x0007_ ?`ÅW$êY~¿IqÝ÷¶¾¿àWøëÚt?få+«'w¡?_x0014_ÈÞø^4¿òxjV¢?_x0003_`{SúÉò¾_x0006_î«Pä¥?_x0018_mWü_x0004_?üë^?ªÈª2$n¡?_x0012_¡_x0005_{ú_x0010_£¿_x001C_ÑÌ§?× ?ZÿÉ­ò°¿¾_x0003_ëãl°£?X»+Á_x000D_? _x0001_1_x001F_á?Î&amp;aG? _x0015_Ê,_x0010_~?ò_x0015_ÕÝ¡¿_x0002_D×ó_x000B_¢?47"ß? 2_x0007_"_x0018__x0005_?_x001C_O Ò_?_x001E_2$µ-¦?²ðõýG¥?ì¾Øg¸¿_x0007_q÷P_x0001__x0002_B ¿ü_x001A_HªÄ¡?~d7Zd¡?ÈÌ£U»A?¤_x0001_kÝ k¦?_x001B_ÛG¿_x0001_ê_x0005_Û¥IO?ø3T¾Pë?(%Q_x0002_Â_x001E_¿_x0010_ünÏAË? _x0014_Ä8õ¾?P_x001D__x000D_l_x0007_Ø?øÃÈý0?pRI_x0008_CÈ?pÿïu8_x0012_?Ðw¹¾ô?¬hí=¦?ÀÆ¼'_x0017_?è;O÷Ô?ðÕ%ý° ¿HÕ_x0010_ò4-?_x0014_Úù&lt;¾¥¤?ø*ªo'ó¡?_x001E__x0008_G,Ùn¢?pJT·^_x0002_s¿B2_x0014_Op_x000C_¤?P6/JÖ_x0006_v¿ÈÀ_x0005_Z©?î	yL$?_x0018__x001C_º_x001F_f|?tÄ_x0017_ø½_x0004_§?_x0002_í¸Õ¦?_x0001__x0005_¸zÅ»§?_x000C__x0007_÷¿@×víz_x0016_v?Ü¸_x0014_ÏÖÝ?7s_x0017_Q,²¿f_x0003_ê_x0017_;m¢?_x0010_ßÑxò~?¢7ÖR¢?Àú_x001D_à-"?ÀÚ³¤_x0002_¤?ÔüÊí©.?ÀËÃÙ_x001D_?x_x000D_rÎGt?_x0018_h3&amp;±$?X^ÅqÝ?°_x001F_ò3L?à_x000C_\Sç ?¨ß3_x0008_¾Â?|VSÁ_x000F_?ìøy4j?íÇ¹äT?x-rxâÖ¡?, _x0001_(¦?`d,fr¿B_x0001_±_x0017_¡? J`_x000D_û?Xã)_x0015_f?ØºòH§?\_x0010__x0007_Ø.?_x0004_3¹(Ñ?N¡;_x001D_Hø§¿ÊKì_x0002__x0004_¾¤?èûÔ¼©?_x0002_°1´&amp;_x0012_¿&gt;ñ± ¬¿4ÌÒú²á? J½_x0019_@Ù?À;7¨°ìV¿ðÝ/K?¨ExUj¿_x0002_ Ö_x0018_Ý¬p?J÷©_x000F_A¡?NÞg³§¿¸©÷)è_x0012_¤?.7yO¡?âÙø¸-®¿@¼vÍ_x001A_]¿dN¢àLv?tþò©º?Dk%$Óé?ÎaÀýý_x0012_ ?Ì·¶_x0008_¿"±«â¢?_x0002_lî¯îR?¼±£ú·_x0003_?èÕú¼mE?_x0014_o Ù2é¿ì_x0001_z¾éÙ¢?	bÒ3?`z¶päEm¿"gXòS?fq¾+¡©¿ÈãÞü ?_x0001__x0002_¢¥þlÃ#¢?^&lt;_x0004_«¤¿~4_x001A_Rbv¤?±_x001E_5ò¡?ø&lt;Üçÿ?ð]³SúÑ?T_x0007_¨¥_x000D_	?\fi)ñÁ¿9ÉÙ¦?@jõ÷¤|l¿~ý=_x0013__x000D__x0001_¦?_x0008__x0017_þ?èõÖ[ ë?Ä½Û¿_x0014_êG_x0010_Íz¿P_x0012_f·_x001F_ç{?hW´vø}?~Ô9K«9§?_x000C_Þâí¡?VøÈÏÍª¿öB-N8¯¿È^_x0015__x0016_?Jx^ìBI¢?Ð0_x0014_9 ?Àá_x0011_öß6u?XÙ_x0019_Æ?´[ÐÉß5¿¤át ?f2_x0007__x0002_â§¿0õo2?²Fâ_x001B_ù¢¿&gt;*_x0002__x0004_X?À_x0001_öilº?lM°_x000E__x0007_,?:TØ×ê¡?N_x000C_üë?¸ib:"l?Â_x0017_Éz¦?È ¿s&gt;r?¨öë+¿)¿BÎÃÃ ?}©;Ãf?èg_x0007_Ç\¢?bù_x000D_-È¤¦?dÀõH/í?vJÒ£¡?´_x000D_çï%q¢?_x000C_Iº{0¢? _x001F__x0015_&amp;m|? _x0007_ü{k?&gt;Avï¬¿ºX_x0010_´Q¼¥?t_x001C_¿æt¿²ÊI_x0011_ÖZ¡?ÈÛ*t ?tJ¾¾p®?(ëV~p?z_x0007__x001E_ÁI)¡?Pp;å¿ Ý?Ãu¿|_x0011_pååÃ?ò_x0003__x0014_n¸_x000D_¨¿ýxXq«¿_x0002__x0003_6Ñ._x0011_B_x0013_¢?è¥ë&gt;ø?p¬	{të?à_x000C_\kF¥?F$IÅ*O©¿Ü%_x000E_Ôgy?ø	òà°?_x0014_åzÖ^Ü?êÌâ_x0011_¿sè×,{¿â¸b I* ?nxG_x0016_ê£?_x0010_Ì4_x0018_?õÍcÓ_?®VPOý°¤?pÝój§_x0002_?_x0004_äO\?4\sú	ã§?]¡"¤t¿ÀÆ@|Oq?Ð72Ð"#?ðð_x0007_§&lt;Äu?¸_x0015_ùºý=?${ÖX_x0014_?¨ÍT_x0003_P-?ä_x0001_&lt;~N_x0018_¿À_x000C_,7Ç7?H'ñs?81Et_x001D_&gt;?@_x0011_(1C?D=_x0017_Jã?$9£_x0001__x0002_O¨?`bª=^ô¡?_x0001_'HßX¿H±B¹³¿â_x000E_ô³_x0007__x0018_¥?H_x001E_·Ð%?ð|_x000D_Y9«t¿ý*_x000C_ ?¤»'½~? ÎGÉÀy¿0_x0018_¬üÈ®¦? jà_x001B_Ëf?È_x0017_I«â{?&gt;_x0001_6yX£?_x0014_456 ¿?0_x001D_H__x0002_f¿_x0010_Ï½Ö,?_x0001_øÛAhÙ¡?®)8¤?`a_x0004_§§?êù_x0017__x000C_%Z¢?,obÛ±W?@êÄÃêP?X_x0001_Eï_x0013_g?_x0008_¬¬_x0014_&lt;?`áfýµÚt?è_x0010__x0005_]:¿?_x0010_8oÃÐþ£?ÜÓÛ_x0013_W ?Ð[Õ?¼vak?àòo}?_x0001__x000B_ð*¬_x000B_h~?*Ø_Ú¦9¨¿°6Â_x0003_]_x0006_¿hêþ?@G_x0012_Ô± d¿r ¬j?h»F)x?§?ôù_x0007_¾·_x0004_¿_x0001_ï¸GÚ¡?l½»yîx§?¬Æ}§·µ?ðË(_x0014_±t?_x0017_ßGÅJ¿¤§ëm¥?cMÛ_x0004_¾±¿p¬_x0011_(_x0014_Ø?ä¥\=ß?ìÙú}QP£?x¹_x001F_¤kÏ?, _x001D__x0001_?|U_x000C_s_x0002_?_x001E_.Uôá ?ÜÙ{a¡?xßf÷±k¿e·½ts¿Ô_x0008__x0014_¶ß~?_x0008_ù?ïÚ?ð_x0001_z[ ?°	ÓMâ?$¬Ò1¿¼_x0001_dv3¨?_x0008__x0005_¹_x0001__x0002__x000C_·¿ìÆÖ.2 ¿_x0010_&lt;Ð"p?¸VY.?Îì»_x001C__x0014_Á¿_x0001_$UiØl¿¦Ã_x0005_¥Í¥?P_x0011_wo½ÿ?ØëEYöS?P©¯r_x0016_þ?_x0011__x0005_g©?îoÍ³£_x0003_¢¿Ø!ÙÞ?ÐÏïÁÞ¤?_x0013_3àÂR?úÉ)*ª*¦??R_x0016_¥?æ_x001D_#1ñ2¤?¸`ãóR??_x000B__x001C_ËbÃÒ¹¿`'Ë§Bá?j_x001B_c2G¨?_x001C_øåÿO_?¨aË_x0010_Ùç?àñ_x001F_¿ò?ä&lt;·Å!}¤?_x0001_æ£DÕõ&amp;¿T1_x0002_Fdâ ?à£l-"f? $l_x0015_Pw?&amp;vªò_x001B_¤¿d'_x0015_Ê?_x0001__x0002_F6_x0006_ÏÚ¿ ?à_x001E_½1+a? 	ØÆSy?ø_x0003_v_x000E_?_x001F_?¨M´_x000C_zÙ?â_x0006_ó_x0014_¤K?¼Kl_x0003_±?óz"£¤?Ìj_x000B_ël/¿H\¢É_x001E_?@¯I¨· ?\­_x000D_¦Ú#?"kãÙ6¢?ÈËÙ_x000B__x000E_ª?M_x000D_kàÓ ?¤_x0016_ß3_x0011_¤?òY_x0019_£s¨?H=_x0010_D¡_x001E_?´?Å¾)¯?{8øÕ^H?_x0001_¯Î&gt;_x0002_$l?àe?ßÒ?T_x0005_ Xå.¥?¾»9-ñ¤?_x0001_Â¬¨±2¿_x001C__x001A_uÃ?_x0005_&lt;;ñ¸¿õÌ¬n_x0010_¹¿ØÊ_x0006_!=~?¦-/0¢æ¥?ès&amp;XP ?ÂîÏh_x0006__x0008_Na¥?ÿ_x000F__x000D_zDg¿jGZÚ_x0007_F¦¿¢ÀKZ¦¢?:_x0008_aì!¢?dË_x000F_!¨L?_x0014_½û*,Ê?Ü:_x0003_¤?_x0016__x0005_Âoâ  ?@_x0018_÷ÝK}¿8Ë_x000E_¶µjÁ¿0ô_x0003_?Ô\lt1¥?h²æâZG?¢GAJò£?¤Ñú«?öÁ`í£¿Z2¢x?Ð4?_x0001__x001A_?¤N_x000F_rá?ÐJÃäÊ¿Ð|YÐqî?¢Hò@C_x001E_ ¿ø_x0010_!ÅÈ?À½íÒ&lt;_x0002_?OR1ÕÚ¼¿ö¡µÜ¾«¿(S_x0004__x000B_N´¿0±	°_x001C_½ ?ÄKÖ&lt;È¢?\.Ï_x0010__x0014_?&gt;_x001A_çÉ6Ë§?_x0002__x0005_xFMÚMr?®(çI_x001A_I©¿åµsß_x0004_¡?g~ñüD¦?¤cOÞ_x0001_¿îU_x0006_üX¥¿vÍ&gt;1=Â¡?T·@àj¿òjö_x0011__x0008_¦?ü$#}_x0018_? _x0005__x0008__x0018_Ów?àYBgL?hp@Ó?b_x0007_ÀÓS}¢?L_x0004__x001D_ -?\C_x0015_5N?ôfÉ`?a&amp;a¡í?°_H¤8¾r?ä_x000F_¯ ¡?¤Ää#,¡?^"ywâ_x001F_¡?æ_x0016_tUó¿¤?PU_x000D_\£ÿ§?z6dD¿²¿_x000C__x0004_4äÊ_x0005_ ?_x001C_¡&amp;ê¦?Vx&gt;Q_x0018_A¤?0Bô_x0003_.tw?$_x0003_ Ê2?=6ÃW:m?_x0004_µÆy_x0004__x0007__x000F_¤¿ÚM_x0006_¨¬ ?ÌybÎ]S¢?|»º6_x0005_ç?!!¥Ë_x000F_?j:âÑ ¿®&gt;Eò©&amp;£?Àe*¢íu?èí&amp;XY·£? Ä_x0001_QÇ¢?bù&lt;_x0001_Ì}¦¿í_x001E_iáü°¿°_x0019_Þ_x0018_µ_x0008_?P_x0005_à&amp;¯¢?@ZÇ´ó?D1_x000D_!5?ÀÐæ:_x0002_? àI_x001E_?ru?4è½7h3?h§q_x0013_Àþ¿ _x001E_j?z?Èüg?j?b_x0008_ÅLt¡?hõÞ_x0012_Û¥? Æ@ª!? ÌëÔ?_x0010__x000B__x0003_Õ_x001E_6?J7ÊDåpª¿È±?_x0015_¡?5Ø^¯¿BßP§¥?òmJaÈr¥?_x0002__x0005_ÔÇ.V_x0010_?dýTMB_x000D_¡?pø©_x0018_Óº{¿àoïß_x0015_Úo?°Ù¸J°¿Pæèµ_x0012_?H]Ê¢øh?|_x0003_Ghô1?º9'E¨¿_x0018_1^ìUC?tÎÎ3eB?4[µé 9¿¨suÀ5?vî´_x000E_Êä¤?ÚPg!_x000D_Æ¡?ÀÐ¯ÅùÎ|¿_x0010_Þ)+Ú?01ñN¡?ä_x0001_Æ_x0018_?°¤Þ6à?_x0002_¢#Bj_x001B_?ò¡(O?ìö	Ôð?_x001E_û[´Z&lt;¨?_x0002_´B_x0014_ i¿:_x0019_u§_x0018_¦?LùákÑ?_x0004_Q;Â2_x0006_¿ø^G_x0005_Ì?_x0010__x0018_À»x_x001A_?@³¡.ðt¢?Ø&amp;«_x0001__x0002_éþ?|_x0012_®îu?_x0001_&gt;;*W¿!êAãZ®¿ìf²Ûr\¿¬0"_x0015_Ï?Î"É"q¢?ø_x0017_äÈp§¦?ðHI¿RH?@§¢2d}¿(@~Nj_x001D_?bò®¡?(²õÊòº?J&gt;µ´¦¿üå·÷£n?h_x001C_9vÑï?ÚRåôÇ ?_x0018_°èÌ?ÿ«ºH_x001D_O²¿¸ë=×rb?8âí¬¯þ¿À²	n¡Ó?¬ö_x0015_u_x0019__x0004_?Rò_x0014_.XT¢?@Óç gÁ?ì^ÜÉ_x001E_=?_x001C_¼Z¢&gt;? =¿I×?xt§¯v_x0013_¤?H_x000E_ø%¶Ü¢?¨+Ðiñ/? /¦&amp;_x0007_`v?_x0004__x0007__x0018_	÷ôså?àG·*?PÕn(ô4p?xøÜ8zÆ?8öZîyÖ?ðc[5m_x001F_¿º@¿MÝp ¿?Wô_x001D__x000B_¢?Å)ÂÄ ¿9ßæ_x0016_J&lt;µ¿à_x0002_:Y¿Õ»_x0004_Å_x0004_»¿¤Þ¼_x0007_zV?v¥=é¯¶¤¿_x0004_R¹_x0001_¼?_x0005_àh_x0006_~?ð¢Fç!Å}?Änå_x0016_í¬?0	.Èj¦?@ù_x0002__x0019_Gä\¿4TÎw_x0005_é?Àj¹Ìú¦?´ +ü«?'/I_x000D_â[¿¨ÅZS_x0003_?_x001A_¦6¯¿¶¿y!¡?_x0001_* ØÉ~?_x0010_~ó1/¦?±_x0004_GY?ÀZÖôÕ¿È|¾_x0003__x0005_öÝ¿_x0016_yMÔì ?À4½Ë&gt;º?vØ¨Èó¶¤¿¨î~#Òë?*=ÏQ_x0002_¡?Ö÷îD|?_x000C_I'¿_x001B_¦?àþ_x0012_×qñ?$~ø*û?høãkú? _x0005_ØcK?T!¥ÆV_x0012_?¨ÿùÇ®¡?_x0010__x0015_F_x001B_Ü7?_x0014_p+Ï¿2Ò_x0006__x001B_t£?5h_x0003_³º­¿\µl	n¿t½IìÊi?_x0010_m½ùÕ? =Wy¥?&lt;ï4_x0001_½¨?H³ùpO¦?&amp;n_x0006_±%¦?P¿«K_x0018_¹¿`ì_x001C_1_x0008_?_x0004_À4])!¿.ÞÒÀ»_x0003_¢¿Ü(½6?SK·_x0007_Õ³¿r`bñ;~£?_x0001__x0002_¤_x000E_b®?ÀYÁÁIÿ?_x0016_8èÕj§¿Ø^4Îá?hº®z18?Þ®Õ-¿v8N_x0012_©¦?§SywC²¿ ¾C9­¨?$¡frÀë¿ÞÑ¬F¼¥?À_x0006__x0006__x001E_q?°'Úê_x0004_i?Ð÷»#k¢?ÔSÃË&amp;? ²¢ãE8?t7_x0019__x0010_ÀÇ?ôÃÎ¥?¬²¨F??%ù ¶,%±¿`D¿4jõ¤?q©6_x001E_?`_x0018__x0001__x000E_\ql?øBÇk?_x000E_ê¦Â½¤?ëÆRô_x000C_¥?øýÍ_x0007_EÇ?À ½Ð_d¿º(Ý_x000D_$¦?ìX/'?ÒÖHÊò¢? _x001E_2n_x0005__x0007_ëæ?ÜL«nÁ¿Ø­_x0006_P(?_x0002_	òv?_x0005_|$ëJR¤?@_x0012_*U_x0003_Q?¼_x0004_P¦ã?_x0008_w4¤Ñg?\y¤?_x0005__x0004_Ðî?XñÈË%h?tñ_Ã_x0001_¿Ò§jÞLÑ¡¿@_x001A_	pO¿êxná*ó ?ðthþ~z?_x0005_óN¶£É?_x0019_U*0?°Ñ_x0015_Ïª?@8ý?P_x0018_-A¼z?ê_x0003_?ï4y¿èÂ_x0003_pã§?®¬U_x0004_J¡?T0©ZÞ_x0002_¢?°¶ê_x0003_f?`ìÈxÚ ?À_x0017__x0003_¨×_x0013_a¿àkÃ{ò?¥h_x0017_mL¾¿l¹_x0006_½?(_x0012__x001E_Ñ/¯?_x0003__x0007_ /_x0001_w¿HÅ_x0006_¾v«?WÉ3õ¿z_x0013_+M£?Èb¡·?,¶GþÅ?H2Ç&lt;.ò¿eÍô_x0016_l¢?0¡\0¬^?|_x0002_á_x0005__x001B_û?äð|_x000F_]?°Ú22?HCµ=6O¿Øh_x000F_# R? {_x0015_ê«Ñ?h«_x000E_8ô?h%X=tÝ?4otJ8»¤?èÜÎËfc¿E¹ø¬8&lt;³¿Dv¡öªw?_x001E_Õ_x0005_¢_x0019_¢?Ì_x000C_6_x000B_£¦?à%_x001D_ª_x0016_?_x0011_:¸¥_x0016_¾¿Èrµ)TÊ?¬3Q_x001A_¢?ÈRV¡Ã¿¬_x0015_×³?&lt;qØ_x0006_È_x0017_?_x0004_Ìþ_x0010_ª~?&amp;Ïm@_x0001__x0003_¦¨¿$hgéè¡?8qµÉ]_x0016_¿_x0014_°_x0001_T¥?ÅT,ê?¬º_x0017_åV¿_x0018_ÉK_x001A__x0002_¿ _x0012_i±?_x0001_ìd=*"Z¿_x0003_lØg¢?Hâ»_x0007_2¿Bá	ó5¡?_x0008_¦´÷}ÿ?p_x001A_º_x0016_´?ÌÏ_x000C_Di5¢?0ªIÈ?È%üD×@?¬²_x0019_Îs?ÔMN#X ?}_x001C_üj[?¨ås½¦å?hi&lt;Ønr?Ðvå~Õäu?Ç,Ö»â¡?`\íÑlÅ?_x000C_D¦Ç â¿¨a´k_x0015_?Ë3]|ÂW?9¤ùð¶?r¬_x001C_!Þ7£?x|_x0012_?7ñ?ÄhØ+?_x0001__x0003_0s_x0013_hÃ?H_x0002__x0010_&gt;?_x001A_Îü8J§?¨@_x001B_'s¿_x0008__x0016_CuôE? 6ð¶éd?,ÙÉAâ?_x0018_FQ{_x0012_ý?h_x0004_ôkê.?è.ËñO_x0014_?|_x0019_©xò7?|O5cÆÐ¢?_x0012_'_x0013_Ë,¤?¬_x001E__x0019_ùÿ¿¬¶Ç@Ì?Ô{SDß4?àÖiÕdÑh?Pþq¦.H¿ëNu_x001A_I¡?y©kÊ" ¿àF¶wZ¶¡?°³_x000C_o¹ó¤?ê&amp;_x000D_c}_x0013_ ¿à¨º¦Ö.u¿h_x0008_\A_x0017_?0_x001E_Z_Ä3?ÄU½ÏM?ÐKýî:_?@A_x0013_°ö_x0011_?¨àlwU×§?¤,1ö_x0016_Æ?`n_x0011__x0010__x0001__x0004_÷k¿_x001C_©Ì_x000D__x0003_¥?h¯CßÂ?_x0001_¡ó_x000C_{_x0014_n¿øQî$õí?@ûê1Fx ?ÖFQd#_x001F_¥?Ø%ÿ­C_x0005_?XÏzM¹_x0001_?@_x001E_?ÐEÖíÂé?ð?3â¿ªrNo¦?ÐØÉ_x001E_v?x_x001B_î2eË?ÐÖÇÏSÅ¿_x0001__x0012__x000E_lx¿h_x0010_Ä^L1?01µ~*B?¸cÈyõ?B+ÏNÌ?X@ÔåU?P2M3®?&gt;Ï¾\ª¿è3ö+À? e÷ø5z?ü°_x0003_i_x000F_ô?0Åþæÿç¿ª(¬²¦?XJ_x001A_Ï?$£Td_x0002_n?ô°ÂE?_x0001__x0002_¸V¨&gt;_x0008_ß?S©£*_x001D_?ÔQ@©_x0010_¡?@y_x0019_ý$Ä^¿`±RÁ2_x000C_o?ô_x0004_pH?&lt;\Ìë+?ÀF#æK+?`ÆÙÒb?_x0004_ZÑ_x001B_¿T)?õa?X_x000D_ªvÑ?P\¿"g?0¤õ_x0007__x0012__x000D_?_x0001_s1ï_x0004_õ@¿ä­z;¿KOWWÏ?$Õ_x0012_³Þÿ?èmøáØ5?ÜæÈ°¤?Ü_x000F_%_x001D_ýÐ?_x0008_õqYg?BTg¡¿x-8ñ¡Û?Ü0_x0018_$5â?ðå@#_x001C_$?_x0012_"§[A?0Î_x001F_µz¿"Í_x0010_ßg|£?Ìè	?Íê_x0003_a?¤]ºÓ_x0002__x0003_dÒ?Þ]Ôê¼q¥?X_x0011__x000C_G?2ñÄIV?üý¾Àîf?_x000C_PK»_x0017_3?h1º_x0001_Ú¶?_x001C_Y	ýÌ?Îz¥ó ?NSEhÖµ ¿_x0003_Ü³T¼p¢?_x000C_°="8Ã¿ 3RYOü¿$Ál[_x001C_?|¶_x0010_¯¾*?&amp;?+ð¿D¤?_x0008_¦Xû¡Í?ðü¢_x000D_¨_x0006_? ôUY?¾j]y3¿L^õ0j?_x0018_îh÷_x001A_Z£?8M_x001C_%àH¥?ø1¡ïX}?  Â;_x0012_?¤c_x001F_s´?_x0018_¸_x0008_áõ?À| Äâ?_x0002_®ÂFRv¿_x0002_â_x0002_ìÔ_x0006_f?0"_x001F_'ît¿è"÷&gt;p?_x0001__x0003__x0010_¸ZL_x0017_N?ö|j?"_x000E_*_x001E_ó=©¿ Ã_x0014_ ?´¬G¥ÿ_x001A_ ?@á¿«ûU?l_x0010_('ð ?D¿¢­÷¿_x0004_ëòý_x0015_?@ÀÂÒ?À9|ê=l?¦O³Æ1®£?ø@_x001F_3·?P~_x0005_Ñkv?ÀV_x001D_Óf¢?Æ_x000D_æ_x0016_c ?¸v-"å:? )í_x000D_+Fd?-êì_x0008_q½¿ä¢¦f©?PxÚ0â_x0016_q¿_x0002_T`ªsä ¿ _x0008__x001A_úÆ?¼_x000E_³G_x0007_±¥?à±¹ÙÑ_x0016_s?bÅWÎX¡?pÜc_x0016_·j?p_x001C_,Fã?¬í%U_x0001_?ØÞ_x0005_ufZ?_x0010_W(n¡?çX_x0001__x0006_Ñú?2±Í¶G@¢¿è_x0016_G_x0015_*Þ?T_x0008_Uåi?ºMè]VE£?º_x0004__x0003_D_x0019_¦ ?`_x0007_5uT_x0003_?\¶ÜÎ@[?øøaJß/?Ø_x0014_PÅZy? hQ²px?H1j_x000C_¥£?_x001C_Txð~£?­v¡?Ä_x0004__x001E_Äö¤?_x0001__x0001__iFúÞ&gt;ø_x0005__x001E_Ê_x0011_?$kè_x000E__x0018_¤?h=ú´¤?@rË¿õ?(f$_x0003_}_x0002_?Bö_x000B_´³¦?P§x¿ÛåH×_x0006_¦?¸AæÙ_x0012_z¿ÀÌ¸_x000C_`Ýr?4_x0015_î§Ïý?û&lt;(Kí·¿¸yo_x0018_h¿Àq¦oøÎh¿8­0øZÃ?ä_x000C_¹yèÎ¦?_x0001__x0003_¤;X©&lt;]?ÑÌfk¹?@? Ì0ëZ?´ÚZ_x001F_&amp;Í¤?ì_x001E_ÿKÍ$?¶_x0019__x001C_-¶É¢?òÓÚ â¢?Àâ¡*_x000E_?(_x0007_û¯_x001D_?XÜÇ_x001A_Èå?_x0002_.e_x0005_þ¾£? V*_x0007_¯Ê?(vKqr?æi¶)_x0005_£?à~J_R¾v¿ªáöP_x0019_h ?_x001A_q=î?àÞÊGK2?_x0017_!_x001F_õ²§´¿B´I¥_x000E_:£?$J°:_x0014_Û¦?è(ð_x000F_z¢?HÝ%ùr£?¼_x001F_¤-uÝ¿:)U_x000C_é¡¿2_x0015_üDx(¦?+;Íüz? N²_x0019_16?B¨î}å¦?_x0004__x0012_.ú`?þ_x0019_zÆ¥_x001B_£?_x0008_í_x0001_D_x0003__x0004_HÜ?¨/ÑÑÛ?æ	#v¢¿¨IÝ¤ñ|?H_x001A_"§?EL_x0014_¡?hiaP;?0Ô|£¼?:æU_x0017__x0002_^­¿ÙÀs¦?XÏ:FPL?_x0019_e_x0012_a?`^0_x000E_¶¤?`ä _x0003_{h?P_x0016__x000B__x0004__x001B_?(9¶WÁ£?L=*5ÑT¦?ÿÇ:Wm?êzyl_x0001__x0013_¥?¡ô=_x0016_È¡¿|Ä_x0005_&amp;á\¿_x0012_î'_x0007_,¢?då«á^!¿Èê½Ã~ ?È!Ã]¤?_x000D_Ì_x0002_N'¼¿%Ì[AUY¿°=óËW_x000C_?¬h_x001A_aX­?X½ÛS¦?¬Äñx?8õÀò¥?_x0001__x0003_ØÊ&amp;¿ôõ)_x0002__x0013_D?r_x0012_[ß_x0005_¡?µí'Æ¤?HuKýFf¥?2K¿_x001B_Ê8§?_x000E_&lt;Ïl?`!Í8º¤?@%ý|}S?&lt;KBßzg¡?2%_x001D_Òlu¤?Í¾ø£?²'[_x0019_y ?R3RH¡?¸L;¶)?fuFÖ_x000C_j¤?£²÷ÈU½±¿~¸¡p\r¥¿^¦®+_x000F_¨?PÇõK9.¿Ðøú)h[?¼T(_x000F_Øø?ÁÉo&gt;E?è{µ_x0017_^?tý}~_?P½Ku?_x001F_ò_x001A_òqþ²¿xW÷ûÑ0?h¾¦Y_x0016_¦?7?v@ñW³¿èYðQ. ?N£'_x0001__x0002_É?V®dÚ'¤?0£|§Ó¡?Qñt¦?V¤_x0004__x0006_qè¦¿Ú²_x0015__x0006__x000D_	§¿À¼ú¾ée?d_x0019_u_x0004_u ?ZÊt©ãS¤?äF¦à;±?èExÿ®?Û_x0003_¤7ò;´¿ ÃÊ8Dú?À4§²Ý_x001B_?¨aÄ_x0007_²Å?¨CÑº*C?V²	ø4Y¥?ÐiÔÿÓ¿_x0016_Ö_x000D_·u£?_x0008_ò_x000B_Öú¤?¤Ì«é?Ô×ÍÃ_x0013_£?Øm&gt;Á¹þ?ØÃbÿÛ×¢?ð=}àß?è_x001D_ÓûLö¿_x001C_] X_x001B_&gt;? öý_x0012__x001E_[?$¶¢_x0019_T¥?à´¸êÁ½c?_x0010_Ï%£i?grw´Å±¿_x0002__x0003_ ý ¹x×¥?_x0018_G(¡ÙÒ?ÐFO|ð&amp;¥?øÇãØ¤?Ì¸Ì-¤3¿ø´«äÄ?¼	Û1£?LÓ_x0008_é_x0001_V?Æ_x0019_«ÒÜ¿T§_x0013_Ö%?²ä_x0004_$®_x0010_§¿¨âñèª?ÀcFqé`?@{*f!?`K°&amp;jÊ?Îì·_x0003_ª¿HÚt©?Øä_x0013__x0010_¨_x0004_¿_x0010_Réh¤?Ê×æ _x000B_¢?ÈÕ¢?_x001C__x0011_¾\ÎJ?_x0002_!óBM&gt;¿,]à	åk?ÈØÿ_x0010_ó?Ðë¾µ¶¢?_x0010_­?U H?D+_x0003_úF;?l_x001E_%qÏI?@m@|Îî¢?l_x0013_&gt;_x001F_²_x0011_¿h)ö_x0002__x0005__x0004__x001D_?,bò_x0012_Ë¡?DØHp?Ø'_x001F_I_x000E_¬?@õ©­ô_x001D_?t ­'³a¿\»I_x0007_¿._x001B_¾B¤?_x0004_OBF¤?°þc_x001C__x0002_?pª£¶úZu?tò³:ÂB ?Ö.â¯4¢?øÚþÄ^Ó¿_x0016_/dHN§¡?¼ic"ûù?È'ïÚK?º½q«_x0001_¥?&lt;£_x000D_PÁÍ?è8[Û:?à¤0?JÄwÔ¡?´ØÌBa?à?Ö±¯M?è²³Õ_x001D_?Ð6|-0Tz?_x0001_Ý_x0003_d?8ßjðg?øÃH)K/?P¼à?_x001D_{?|ôÒ_x0002__x001D__x001F_?_x0010_»$úbö¿_x0002__x0003_¤y½ö§¿ª¿²µÚ¢¿ü{|±X¿ÀrÒsuU\?_x0002__x0016_=§3¿Î§´¹ëã¡?_x0002_Â»°ú[?`ÌdY_x0002_P?@Â_x001E_Æa¿Pþ_x000D__x001F_½x}?4¯1ïH?ä ø_x0012_j%¿ )U,_x0019_Ad¿_x000D_qv¬Ë¢?´û¡F^?àá_x000B__x001E_?ççUP´?äïY9Ô¢?Áx¥Ú?j_x000E_rÃ`¯¿D(\g_x0002_Y?°lF ?zN×®Ð?_x001D_A6,¦?h¬ð_x0002_?8_x0014_ÛÁ¾§? xuìºl?_x000C_ÕX_x0005_ùk?¨ðjZ³D?_x0010_1©¸&gt;¿¸_x0001__x0004_­g§?.ro_x0001__x0003__x0001_N£?Ls`78¿ªSxq?üBÐq5?(3A¯­?~Í_x001D_ØÙ~¦?XÏ_x0007_ &lt;Ú?_x0018_øyz_x001C_?ôF	ô¹Ô¿T`"Eç£?.-39þv­¿äPÃT?öL~[0Í¢?¸50ñF¥?íBbúXM¹¿äOÅ~?ì¥?¸5àÓy¦?@_x0016_ªà_x000D__x0019_r?4³@²Õ¾¿Ày_x001E_¦kjs?p_x0014_Ô	ì?ÀN_x000C_Î?_x0010_T_x0003__x001A_jA?,z]¦_x0018_?\âøG[µ¿_x0001_ÍÝ¯&gt;?Äà_x0002_Ø_x0016__x0003_¢?èÉ²ø'.?Ø'PrªÉ?_x0001_8®_x0008_üX¿¨Ö_x0015_-l?g&gt;c_x0002_?_x0002__x0005_Ù[_x0001_d»£?ôÅÔM-¦?àî¶¯R}¿ÀGú;zõs?Ü=ö«U?Ülò_x001E_H?ºÓqå!î ¿_x0002_­_·çMc?ò_x001E__x001C__x0002_{_x001C_ ?xÙß_x0014_ï]¿@_x0013_»_x0014_°?/Z5_x0003_í?Eï[º_x0003_ñ½¿Ê0£¢¥?rFtrß? ?p9-¨6­?îH _x0004__x0008_¼¢?Ø§&gt;Ù@J?0ôï_x001B_=~? #¿_x001E_?höÒ¯q¢?Dëè7·¡?íë*?°'%Wo?¨?H¤ºT¿X¸_x001B_?pÕð^*,r?nH ; ?PÜ:}n?àm8_x001A_ m?àHìJ_x001F_©?(ßÅr_x0001__x0003_Á_x000C_?×_x0011_jl&gt;?_x0015_ä¶¢þd¿0º!/v?_x0010_uK:Øy¤?Î­²rË¯¿ØA4´á?ÐÉy"_x001C_Ä~?_x0001_r×ó´.?4Ø}Ø%?$W¾x!¿`r¨»¢â?0ÏÃVÛ?L°/»}U¿ð±_x0017_K_x0004_@p¿6ëÆn¤?x_x0002__x0018_óÃ?¨²_x0018_Ö¦¿Ü?_x001A_rå{?&amp;_x0014_T?%¢?°vn§_x001A_¡?ê]R"·_x0014_¢?&amp;ªø,À ?¼jï_x0005_?tÔ q'Ê¿´ë_x0014_|ú?¼æË %¦?4êT Lì¿Ð/_x0019_Jât?.ÅAj®Ü¬¿7ÿoV¤?ÍÞ_x0013_VJ?_x0006__x0007_Nþº_x0017_ä¿ØkêåF#?tFå_x0001_&gt;ü?_x001C_.àþ·¡?zDd_x0003__x0015_g?4&lt;S}È?À¶f_Å? ¸Jù1lo?X_x001A_xOa1?|&amp;µ_x001E_£&amp;¿zu_x0007_Lõe«¿À&gt;_x0007_'u¿x|bÒ)¿)}ÌG±¿Àú_x001D_ó©?&lt;Ó)6ô?4î_x000E__x0004_íH?òjÚ21Å ?|_x0006_¼@ò;?_x0010_ZÎÝ¥?_x001C_¥¯ÞZÞ¦?&lt;ÙFT_x0014_j?¨?iê_x0013_í?X_x0002_«u²?0\]J?$%-&lt;°?`_x0005_[D­a?¢Z×Me ?¬þza_x0019_^? j}ËÐ}d¿ÚÝ_x0016_³Õ£?`_x000C_Ðù_x0003__x0005_m?LA»|n?\Jöê­N?@A:_x001D_?`È+Ë4m¿ÅáÝ1&lt; ?_x001E_Ê_ÛH_x0017_¥?ºÈI½[ä ?t&gt;_x0004_G	Þ?¨·´_x0001_b\?*^ÖP_x0012_y¤¿h¾ÁyI_x0007_?@_x0005_ì¸j4p¿l_x0017_HÇÀ¿_x0003_µ_x0013__x001E__x0017_j¿ èöKº6n?ÜñU×?ð}22_x0006_C¡?ä$¦_x001A_[: ?4U&gt;)[t?¾±_x000E_/-¥?­ªÁ²ÿ?ô"Fz3_x001C_?ðö8Î?HeIf4×?f-ÞC¶¥?(*¾Ç(?l(K?Ço_x001C_4_x0019_?½¦,lf?\øÞ"_x0002_¦?è¼õTª¿_x0001__x0002_°X_x0013_ké?øär²åY?@_x001A_å|»ÌT¿ìe9:# ? Ñ¶:I¿ð0jîîæ?Tr!Õ	¾?þ_9yf¿¸ü'J_x0014_S?n_x000E_¢V¶ü ?üK·T_x000D_Ç?_x0001_®Èý`õ¿_x0010_ÇoW{Ý¿ÚÊ_x000E_Ð× ? _x000E_ä©_x0011_?xoÔhõ?_x0001_	ÎRR¥?èá}Ê`?&gt;í®ýK¤?¼(Qülú?d¨_x000F_é_x000C__x0018_?ÜyEäÿþ¡?h_x001F_$ô²?~¸-Ûs¿* _x0018_jñ¤ ¿$E³+_x0005_Y?_x0001_þy_x001E_¢?`V  &lt;&amp;¢?&gt;¨55`¡?0Û_x0019_®¤?øËt?`m;_x0001__x0002_Ëþk¿$&lt;]ä_x0004_?ÐÖ½Ä_x0010_?`e±Ó³F?&lt;_x000C__x0018_â¢?28èÔ#£¨¿ÚeÉ¥÷¡?Û&amp;vv¤¿_x001A_·H^ã?l¨ô§ÊÎ?8_x001C_?]?]õ&amp;ZN_x001B_±¿fª:ðmö¡?Xb_x0016_ï?ôà	(]¿¬'h\_x0014_?ÜIE_x0003_s?¡pôtÊ¢?_x000E_­wó?\ö_x001E_ÿ_x0003_¨?¢Ô_x000C_XÜI¤?_x0002_µ÷_x0007_ßb£?êºï'_x001D__x0010_§?&amp;Áô_x0017_©¿àlÃÕnh¿_x0018_$_x0004_??_x000C_¤ò#¤?(c_x0010_¤³Æ¿Ägýwr¬?A SM £?þ;îBÃ¢?zË£b,ô¨?_x0003__x0004_sïO­½¡?¬_x0005__x0015_=_x0013_?8,_x001A_?$9×wÁD£?ApÔ;§?8eÈ¦É?_x000F__x0014__x0003_¡ð²¿_x0014_ð±ï½? æ_x0014_ô[î?Öìs¬_x001F_²£?°ú±lÛÆ¨?HîVØG¤?Ô_x001B_îR?(ÌÛÇ?Ðaê¿×?®©%U)§¿_x0003_ÉêÙ_x000B_?X¿ìßÒ?pÂ_x0012_n|Õ?Ø\_x0011_i_x001E_[£?´|¦_x000D_d_x0006_£?TÉÌ_x0008_Ñ ?_x000C_;{Õó_x0005_?=ÅÏÏ8?¤_x0012_Ï? ?¶ðëu_x001B_¥¿Ú_x0002_x]Ö¡?_x0012_é¾¬áé¡?DÑ_x000F_Yé_x0004_?_x0010_9©g_x0003_ó¿*ºÖÙ}¿ _x0001_`_x0001__x0002_?d'¬Ìh?jûb¿`3cªr£?}-J/?ü_x000D_0Ï&amp;?üG7ñÂ£?:èê`_x000D_7¤?àxÛÉù?¿9«Ï|²¿ü`Ø©/_x001B_¿¢ÁYÙ£$¥?_x0014_z	âFo?_x0012_àP&amp;}j?ÀL^ðnÈZ?Â_x000C__x000E_1¥?Y_x000B_xí_x0001_³¿Ø÷è_x0010_kI?´_x0010_ ü?´·Jh¿|@ÙÍ³_x0015_¿´¹íèéÇ¿òaòÁ_x0007_í¤?àÏö4ÈH?6_x0004_§D£_x001C_­¿~«ìcÔ_x0008_¥?`._x000C_ ? _x0008__x0001__x001C_²?F¨´¸í ?_x0014_ÛV¡jë§?ØE¡¹ã6?Èp©6eù?_x0001__x0008_°§_x0012_Ð_x001B_?&lt;;_x0006_CP?¼_x0012_¦¶.Æ?¸Ð¿¿_x0003_?¸$_x0002_¦£?_x001E_%§ü?$DÿYn_x000E_?Püh]G?ú_x001F_$fD£?_x0014_ü9&amp;2J¦?ðÈh§i§? òÌ_x001F_6r?ß&gt;`Ò¿_x0002_(}÷£¿_x0004_:1P×H?TÈ_x0007_ñ'ð¿Öâµ_x001D_.¤?|}ë	ëJ?8Î©_x0005_»?`e;&lt;_x0015_yk?¤?vyp_x0003_?_x0010__x001F_ÕlB¸?üÏ¸4¿ÜÕyf~_x001B_?0ZWAÆE}?v«ê%»¢¿èÊrE*?è5üÉ]u?_x000E_\_x001F_Aå_x001A_¡?&amp;þ_x000F_3_x000E_&lt;§?è_ø_x0015_-o¥?BÂg_x0002__x0003_%¥?~äGð&lt;¥¿ü&amp;æ_x0018_j£?Àß_x0014_1üU¿thV_x000D_¨?@,*#%z§?P_x0008_ÂÀ9?0S½;¾ò¿6»£»L_x001C_¤?_x0002_Eê·_x0018_~?³9_x0012_¬ø?Ü~Ê£_x0017_´£?_x0010_Öf}_x000E_?_x0003_%_x0007_$Tç¢?t?h(_x0003__x0019_¦?Ð_x0017_¶9ÜBw¿°»1d@?_x0010_­_x0006__x0001_?\¿â6_x0012_P	#¡?àùêLjí£?ÆsJm6¦?nd0`;¤¿$_x0007_¾õ_x0004__x0013_¡?p_He¡?_x0002_¨_x0014_¬_x0007_(?1h2_x000E_oº¿æ_x000D_Sü_x0018_é ?P_x0002_ ¦_x001E_x?àÄ_x001B_¡_x000C_2}?øÝÕ'_x001E_¹?ôõZiIt?_x0002_vT:b?_x0001__x0005__x0018_f_x000D_ÿÀÆ¿`|¶tw¿üýãY=¿tÑÑp# ?ÀìøÔÜ,P?¶nô  ¿~ôY»Ð?_x0010__x001A__x0011_½ø?À_x0011_.ä¢v?bÐ+¥?º _x0002_$Q§?_x0018_³"W²¿È_x0005_H¹õ¿ð_x0010_éü4?¦ü#y\Ã¤¿ðÈ«:ÞE¡?éÔª_x000B_ª¿¿ìKµÖP_x0001_?Ðª_x000F_ÚgÀ?¼¿´BÙ	¿R_x0016_IËøò¦?ø2`_x0004_¿W;øÇð?Àm_x0010_/f?Àq´ù¿¨8µ5f ?ØÐÚí3Y?p_x000C_SÙù?i¼@£?_x001C_WÔ1¸¥?äI_x0003_ÿ|}¿Jýa_x0003__x0004_²Ó¢?ÀÊ ºVÂ?öä_x0015_ÆÓ+¤?Úu}õ¥?_x0018_÷É_x0012_F¿$ãÚ_x000E__x000E_J¢?L_x001D_ÃÑË ?(_x0019_X5Ä4?_x0016_/·@?£;OØ_x0019_v²¿d¢a12å?$J¼jo¿åOÑ_x001C__x001F_p±¿$_x000C_T_x0002_q?0_x0012_PyÀ-£?Pê_x0003_ê_x0003_Xx¿Üx_x0013_@Ë¿ÈÓò_x000C_0?_x001C__x0001_p$Îx?|_x000C_¤?,òÈÖ¿¾ìÉK?TÛ]¥d?(¿¸ð¡e?hX×\\?â+Eë2T¢¿~_x0007_óhæ¼¦¿^g_x0007_EÙ¤¿2Q_pQ¿X+_x0013_¿P4öâ%®?~[XÐ§?_x0005__x0006_¿V_x0011__x001E_¤?øË_x0007__x000D_?&gt;©0ø¾®¿ÔTpn_x001C_¿N~)7«y¨?PòOgÝ?T¼^óï_x0008_?6µ¸pd?@Xß´J? Sw_x0015_Å$?¤_x0006_Õê£?_x0012_ôÙ_x0004_©P¤¿_x000F_|:_x0003_}?@_x0014__x0017__x001B_dt?&lt; ~wè?^á¢&lt;¢¡?¤-µ_x0008__x0002__x001F_ ?_x001C_j.S@_x0012_?FÚéFH8¬¿x	Õ_x0006_ÜA?Ì¾ºÞ8¿0_Ê$×å?È_x0001_ïãW¦?Ô_x0005_2ù'q?ä±¢+L?*	_x000F_Ô{ ?`¨-0ÑE?_x000C_þ¿³xÜ¿ 7Q_x0006_¨?_x0008_w²¡b&lt;¦?Þº_x0004_(_x001B_¡¿\ í_x0001__x0002_ð_x0011_?´ÞU_x000D__x000B_¿l%_x001F_n_x0013_?Ë_x0016_#?øw°ªÃÈ¿ÄWGÕ?Ð-&lt;ù¯Á?ÀJ;»o_x000D_?¼½5ÑÑ¿¿´ÒSN±?@_x0003_pÐ¦7?@__x001A_Òí£d¿t'Çu?¼_x0011__x0011_uÁ¹ ?ìwÝr_x001D_?Þ_x001C__x000D_´?Âa$Èx§¿0°ùÔøB? èÇ,J_x001F_?øñÛwÑ?¹J_x0001__x0018_«¿NÒT%{?¼U_x0013_q?@nNk_x0006_?,pXpºù?x¬ÓV;U?_x0018_mf"³?Ò_x0003_94e3 ?¬_x000C__x001F_æ_x000B_ç?dæ îÑ¡?t8S%r? ©aJèS?_x0002__x0003_Fôø_x0017_[:¡¿úÕH¿¤?âÚ$÷õ¡?_x000C__x0012_NÑ_x0007_ß¡?_x000C_Ä_%Q£?0Ý_x0007_y_x0005_?Ü(rÓ¡_x001D_?Àd_x001D_úCq?p_x000E_u.á÷?*Àã&amp;£?ð_x0019_\Ä8Ã?&gt;|&amp;°Ã£?¬tÖ¥ÙU?3°£? }U8µ_x0015_¿d2ª¸[6?@¢Ði_x0016_¤e?È_x0019_S Ì_x0010_?Ò_x001E_1úê¥¿_x0008_Ä"&gt;K?·y"°±¿\?å|+ ? F_x0013_;__x0008_?¶9ºlP_x0001_¤?6¾«E_x0007_°¤?Ü_x000B_/?@²¨ìMäg?Æ_x0013__x0010_ÍÎ¡?øBÍ½ä?P_x0007_ó_x001D__x0003_?qEÏ]¡{?¨;uÍ_x0002__x0003_C_x0013_?H _x0011_»¨0?ð1Íû_x001E_~¿²aÔ_x0018_À_x0003_§?¾d¾&gt;¨¥?_x0001_Oê¶¿t¸=_x000B_W¿ÿÎ3k?_x0018_½½d~ñ?ÜI±»º?_x001A_¼¼:Ù¤?J_x0014__x0014_ò¡£?¯%È_x0010_ýo¿±_x0017_H¿_x0004_Ð»p_x001D_½£? T_x000D_ëó_x000E_?PTÈá+Í?,Ç	Ò²?$hû¢l?_x000E_þwJ.¦?XÐ3¯Å?Ü_x000B_ë­_x0013_?LÖex¿)?¾_x0005_(DÁ©¿Ð1hÕ¿uÃã_x0010_£¶µ¿À=_x001B_|_x0003_?_x0018_æ&amp;1_x000D_F?ªO_x000D_-_x0013_ó£¿ði'U_x001B_ã?èÞ®|öÄ?oÃ°s¿_x0001__x0002_¸Hèc¯Ä¿\ï&lt;_x000C_c3?0¡aèv_x0012_t¿\OÒ?h£ÍÂúc?_x0001_é÷_x001B_ÝÐj¿\3Ö^_x0006_¿å_x0003_u'Ö? »È_x000B_Kt¿xV'¥ò?xm`_x0004_[ù?·)gÆ7¦?NÈRV_x001F__x0008_ ?H5D_x0003_ÙÃ?îäÁ_x0005__x0001_¤?(¿ç_x0002__x0015_?B_x0003__x0019_F¦?_x000E_E¸dâ£?_x0007__x001D_wy?àD´_x0019_x?´¾wÔÊ?/Aü¼ý´¿ôìã\_x001F_j¡?_x0018__x0013_©øï#§?_x000C__x0007__x0016_Výâ? xÏ¯4?_x0008_0%çð5?ãmð_x0019_H?læqR?4a_x0010_Q_x0002_?´f¤@Ê^?tðÿF_x0004__x0006_8ý¢?à"0ÕÔP?è_x0018_éÅ_x0001_§?@+E_x001D_ÚÂq¿È_x0002_©+GI?°R_x0016_³_x0008_Ñ?À0Ëê(uZ?µ¹ö~{¨?ºCbY?àç×«_x001A_£h¿ZFg_x0001_J¤?_x0010__x0005_xM}?Üöþñ&amp;b?_x0008_ê_x001D__x0003__x0003_Y?xýL~áÆ?µ)%fftµ¿&lt;ä_x0015_D¢?P+Z1¨x?ZÝ&amp;Åâ£?tSªþ?öp{O8Ð¤? Üq_x0008_#ê?_x001C_LÍ%¡?0=­_x000C_^¸?è»Ic	b?ä|ÏÆ®_x0002_¿8¨&lt;T_x001F_µ?_x0004_L®5¿Ê?àÇ_x0002_6"£?Øsî1£9? G×Å_x0018_g¿_x001A_Ã¸_x0001_;@¤?_x0002__x0006_Ü_x0005_@5_x0010__x000F_¤?Ì¥@pü?pE\ºv?¾XæN¾£?¸üE¬?_x001C_¤ ªç1¿|V}3¼À?dü1_x000C_4 ?_x000F_ÖýY°¿_x0004_:4ÃI¡?tóUY¡Ë¿°á§a3n ?D~ìÌ_x000C_?_x000C_nÏï?6ý._x0019_Ñ®¿¨ÛÏ_x0011_Ð¦?b¥Õ³XÑ¢?ü_x0003_Ð_x0012_ar¿òò2ê¸î¥¿`òïõÙ?_x0008_÷¡A54¤?xÐ_x0017_ r#?,gídö?r(AFÂ§?_x0002__x001C_þ_x0001_¹Êj?dV_x001C_Þ£?êæôï) ?ìÔ~?_x001E_?äbÑß:/¿Ê²Õ£]¥?ú^2*p¡?ÈI'Ý_x0002__x0006_úº?`Jg8 4?/g_x0005_ý?¬Ñi¾?ÆÐJ£Ù ¿äËo4É¿ _x0004__x0001_È_x0003_¨m?0WÒ}½s?$_x0015_© ?NØà¢Õ¢?ÜÿW_x0002_p÷¿_x0002_ö]4x?´&amp;^Ë@¦?èFñ0`? _x0002_Åt"ð?_x0014__x0016_58S?°²)÷w?¨_x001C_&amp;]¾¤?jºÃT_x0014_® ?XÒ+4¥?f_x000D_\)?He´¡j¥?TÁHJÿ? \AJÞÕ§?äb_x0002_Vó¼¢? ÇDã¸¿À%_x0007_o®ý?àJôdì'¦?¸#Õå?jÍrz£?Ø[_x0013_ÌÂ?Òu·R)­¿_x0001__x0003_ræ_x001C_öx¨¿L_x0002_	üÚÎ¡?Ø8xó:P?°M_x001F_3q?¼LÆ_x0016_&lt;Ü?_x0014__x000F_Uz¦¿Ü29=/m?ÀÜ0Oq¿?à¾&lt;=jh¿*`Ù×Re¥?À_x0005_²*¦?4¤eÍ«?äú`[?@ÍÊRn?°&lt;·¬q¿_x001C_Yy±§C?äuw3_x001B_¦?ØïO_x001F_?d"÷Ò+°?T¤-f£?Ú_x0015_)Ê=Ô©¿ _x0014_³óí?_x0017_Ì9D_x0008_¹¿4Ûåð¥N¿ÂÍ×û	 ?@_x0017_ò¢@J ?Î`3s¬Iª¿_x0008_['3øV?_x000F_o_x001D_óµ¿4­ôÁ!Á¿(§_x000B_ÒÖ¢?¸_x0008_O~_x0006_	Å?$_x0004_*&amp;²_x0007_¿_x0006_%íáIÛD?dÏM_x000E_Ç&amp;?_x0006__x001A__x000C_Ü?|_x0007_©h¢?_x001F_\_x000F__x0006_Ó²¿¹ëø[¢?_x000C_¡ÆJB?_x0018_=ãí?ÈÃÜ)¶?_x000C_m±´_x0007_?°Ðå_x0005_Tn?Ø_x000F_Ø±Mú?_x0008_ý4Ø­Ç¿Þ_x000B_­Îï*¢¿Ê4wçP&lt;¦¿$Öº±ù`¿Øg«ñé¤?3äò' ?_x0008_ ·`9ñ¿`jºX?&lt;_x000D__x0007_kþ ?ÈÃJw*_x0011_?d0º_x0001__x0007__x001C_¢?P+ûp?Tö§_x001F_]Ì?DvO*|¤?lY°_x0003__x0011_?¸TS-Á_x0004_?&lt;Þ·_x0002_&amp;&gt;?Î ]_x001A_T¡?_x0001__x0003_t_6EI?_x0001_:«_x0016_ÇG¿P¿³Ü!#¤?R¤¶h?@¤Öý_x0001__x000E_u?_x0014_úüvøÉ?ì_x0006_aêó_x001B_¿¬áPT@£?4_x0001_æ._x000D_?(ÙÏX_x001C_?n^?#«¿&amp;*wCÒ×§¿À_x000C_'©+Ö¿dë¶òÛ?°xW_x001A_Nx¤?LÏ8Ö¿0?¨Ks,Åô?ÄI¬Çëa¥?_x0010_6p=8)?vÃêG~?fæö;!¨?à_x0004_yõ}ºm¿ºOøë4_x0016_¢?ÊunEÛ ?dwBW_o?_x0002_Ì|§Ñá¥?u"$rÍd´¿ QB&amp;ø?Úò{7$¥¿@ã¾a¿4Or$\ ?_x000C_­_x0008_	?V?hk_x0007_úóø¥?dô1V²?_x0008_4x?_x0004_âTçyO¤?Haªët6¿ ]¥t_?@£_x0005__x0002_6W?h_x0008__x0006_"_x0002_õ?Lw%û_x0018_8?°õÃZG?ö_x000F_ÐBpù¡¿Ð7Ã,q?_x000C_LHñ?_x000E_3nh_x001B_¥?_x0014_nK_x000E_Ñ?_x0008__x001E_rÞ	^¿ Á_x0001_¶¡4?dr«/_x0003_?øû_x0011_éA?_x0010_HÃ»?@5ÛÏª¿?_x0007_ø_x0004_m¥?_x0018_oçj?@²­?_x000B_2ÓArYµ¿¼_x000B_|Ý¿Ì_x0015_Ó_x0018_¼§?8(2ÖÕ_x000D_?¼_x0016_ßr_x0016_?àI-_x0005_¥c?_x0004__x0019_#=h?_x0004__x0005_(Tæ_x0010_î_x0007_¥?ÒæíÛ_x0018_¿B°i[_x0014_{ ?mh_x0014_Ýµy?f/ÆÍ¤?Ð#¯ü_x0003_G?°ÿä_x000F_ò?à¶Ì|¶ð? \%_x0006__x000C__x001E_?°­òÚ6?_x0017_¶w5¬û¶¿_x0016_3ª¥Ó£?ðN¢¢~?`×é_x0011_?`L(gº?àb_x0001_ÖG]£?à_x001A_3a_x0001_p?_x0010_«ª®	?¢Ó6:Ã¤?À©_È_x001C_?¸_x0008__x0016_Q#X¿Ä4k©_x001E_©?æ#_x000E__x000E__x0002_þ ?_x0016_ÇaÅ£Ø­¿¤*wÀ*¢?¤7µRÂ?ÖâÎ³ ?À)¼Oá_x001C_l¿pWð!Ú9?«»ø_x001A_çZ¾¿_x001C_gñEl¿È_x001D_ú¬_x0005__x0006__x0013_¿_x0018_WM_x001A_f¤?°áUÐ¢?À¶15Þ¡?ð%ýhb?Øñ9Érß?ä³_x001D_êºm?P¦_x0016_m&gt;ß{¿¼J`-_x0004_ ?p_x001E_?#Â3¿_x0004__x0008_¯/¤?¿`Rî±»}¥?tBà#? Å»_x0014_½&gt;?XB_x0017__x0001_ïí¤?.Ïô½2/¢?@eWgl_x000D_i?XÚ_x0006__x001A_j´?R¿¹$Õ¡?_x000C__x001B_è¤(_x0014_¿²¿æ,	¥?4:Ng6¿Æ3oO?¤®¿_x0010_÷ÍÄ_x001E_´p¿rOY]¤Î§?`|J!Þ_x0003_?än_x000D_Ì_x0002_ ?h¼àcxî¿3ã!ÅQ¿$XYM_x0006_?ª©â¿-ë¤?ÐM`Ô©mz¿_x0001__x0005__x0010_Pá(	t?xâíKoy?_x0004_]_x001F_! ¿_x0004_ä_x0017_ã_x0005_??¬néÛL?N´?\_x0003__x0005_¦?(õ¨.¤?Àç¤vót?_x0010_vºÂÎ,? p}_x0007_¿àC²ýx;h¿à"òv?TÚÅêf_x0002_¿²n¿­Å¡¿h_x001D__x000F_0??Ø'«Q)? ÆV¸?_x001C_ê_x0004_í0?ÊÈ$èvp?ø_x001D_0"ùð¿Ø6_x0015_°æn?F_x001A_¤2a/¡?_x0010__x0015_µ(iÚ~¿ .&gt;Þ¢`?~ºWÍÁ¡?_x0012_Msò´_x0010_¥?\ýG£?_x0012_±Üfèâ¤?`0fÐõ=c¿_x001E_ýHôÑ¤?8«ÒØ_x0019_?¿£_x000E__x0001__x0002_QÑr?h-O?b?X¸XÚ¡Ü ?P¼Ú½?`ÛÜ½=¿ìæÜ*_x0004_¤?`Ë_x0013_äç_¢?_x0001__x000C_uR_x000E__x001B_¿ð·)ó#?!TÁ6_x000E_A±¿è_x000D_Û_x0006_S_x0011_?_x0014_^;½ôÖ?{8ÊE«¡?èY :¿Ò"6,[6¡?þ)|Q?`_x0010_¤6lO?PJÁû_x0017__x0012_¿Ü_x0017_D¾ ?q´-ø? ÚàÒy7?¬)Îf?4_x0001__x000F_"?&gt;þ|õ¢?QL@,_x0006_¥?L\à_x0016_uE?ì©Árny?ñ_x0014_·,?Hf"ÓÔ¹?ó_x0010_÷Ø?x%þr*Z¨?_x0001_ó·¯p?_x0003__x0004_@\_x0006_»A¦?_x0010_&amp;Å2D£? t	`¢vx?D?F Þ{?_x0018_×µ¸µA¡?öµO¿ËÖ§¿ÄceMsn?àS¥õÔ¿yÎ2G¿_x000C_V­¨Ú?v\vD_x0007_£?®¡_x0014_4 I®¿x_x0016_6ä(j¿ @_x0018_ô_x001F_i?4x2_¯_x0014_?_x0003_Ú&amp;ºâ?¦qvQ£?èÏÕö?Pzéî_x001B_¡?Rû_x0002_9Y_x0010_¤?pI_x000B_Õúþ?f_x0006_I`r|ª¿rÄ_x001F_6Òo©¿Dm2cÂO?8þî¤_x0017_Y?PèF\Ãx?L1ßCXê?_x0010_ÃRA`õ?d _x0015_Äk-?ì_x0001_QdP¢?²z¥8¥¿ÖÉ_x0002__x0003_ÉV¢?Øpfòé ?HÐª ?&gt;pBôÃ+«¿¦vY&gt;N¡?äâõ^_x001F_±?°ôÇ$U&amp;¿,Ëw¦i¸?|×_x0006_1'Ä?´OÑµ¦?rIùzM§¿_x0003_£h_x000D_Ý_x0001_¯¿_x0002_N'vú\R?øíDA? î-Ü_x000B_?Z«x{_x0010_¬£?¤¦_x001B_]Úê?àO]+|?¨f­´Ü&amp;?¸¦ò¦+?@äg$^U¿,ÕÁ°×]?@µÁv?Å²Þ«¡? Zå³@¸?_x001C_MhøË¥?@Ñù_x000F__x0001_|?àÑ©LÝ"?øï_x001B_à_x000F_£?ªÁ&lt;}e_x0011_¯¿`!·IÉ¾p¿ÊÉ?0»¢?_x0002__x0006_DZxÃ_x001D_¿_x000C_ö¼m¿RÈ +q?j9ýðsè¤?t´øÇJä¿¤M_x0005_t¢?x¹ùhyÝ?@_x0008_CÈ%KW?øËPæå¿Þ_x0002_dH_x0014_Ý ¿_x001A_Ë\xã©¿`=¤nèá?_x0002_°ÝÂ_x001F_¢P?ü_x0018_+W¡?´íh_x001F_¢_x0001_?Zà|ërG?¼§Ö½1¦¢?VÏ_x0007__x0018_®¿¨_x0002__x001D__x000D_?ØMìß_x000B_¿S7RÏ ?~q³wó_x0003_ ?}¶Qá~w¿TRÁ@jX?_x0004_b_x000B_ÜJ¤?´´¹§c ?`_x0012_Ó~n?p_x0008__x000B_¯VÜ?ï_Róµ?hÌ(=¦? ùx_x000C_¯k?à_x0017_ÌÏ_x0003__x0004_÷§? Õè6{¿ $DÉÓ?À_x0001__x001F_û_x0017_k¿x_x0006_LMzs?è_x000E__x0002_ÿ¿,ê/ .Å?t_x0006_DñÅå?ø®BÃ_x000C_?Dl_x0007_¥¢¿?@-ÀßR?ÐxÛLóÂ?¼ñÎ4_x000E_¥?nwÄÙÍ_x001E_£?Dq3ÿi\?(¢å£Ô?_x0018_Y=Fí?_x0003_Ì_x0005__x000B_§?ØÃ_x0006_bM¤?à\_x0016_Ù××}?ðâäÓz¿ é_x000D__ôX?ü&gt;ùx¥?*K_x0017_kÞÄ§?`|ê_x0019_Kµi?_x0014_Ëd­)¡? ÷é_x0001_þ?T_x001D_m5ß_x0010_?xMüq¥?kë¥xj¿`&amp;ºæXñs?,°j2uÖ?_x0001__x0002_|é$p¯ß?J-V²ò¢?HÒN_x0001_$?Ø_û¯L&amp;¿_x0017__x0019__x0018_÷êÏµ¿b\5i[_x000E_¦?TÂ{°c?\Àz_x001E_÷¤?ÐïÊ-Ó¥?È_x000F_r.g¦¥?&amp;,_x0012_Èè ?ÈO_x000F_ys}?Xn*òj ?äG1·?6c·Ã³C¥?X\ÔôÇ_x0002_?Pìu­XÙ?ä=?à_x0015_ ?0®_x0011_ÙH¦?ÖÊDª1¢?P^ûTÈ¦? ÉR&amp;t?ÌrC.q¿&amp;_x001F_8_x0001_]Ñ¦? tL-[;£?ö_x001B_§Ør÷ ?øí´y_x001D_U?È%Në×?&lt;ëñßÒË¦?_x0001_üí´_x0012_?P_x001B_=Au?~]Èº_x0001__x0002_QM­¿Wó÷×¦?p_£g?Ç?8!ø]ï?4J_x000F_³¿_x001D_xx_x001B__x0016_¥?_x000C_Z[Ë? 9§§ÿæw¿éÇý¬B?âã£?Èæ_x000D_ãUj?ð¡&gt;ó»?_x0010__x001C_¿0ËéHÖ?À5_x001F_üdn?döcO¿@iþZqj¿ ZÂ×"ÿl¿-PèQáº¿2#	_x0008_yf£?_x0001__x001B_/ÚÀ_x0006_P¿_x0001_D&amp;°nQ?_x0004_&gt;JZ?Æ(c3s¢?_x0006_ch_x0011_Ñy ?(1Cs¿¬Þ~­_x000E_ ¦?D_x0001_L	¦?4È¯_x0019_?X_x0015_ïÜE¿_x0008_¹Â¥J¿pwC^;z¿_x0001__x0002_ànÇª_±b¿Wxõt?øï#õq?¨únËÛ«¿tÙtÞ&gt;_x0018_?_x0004_Ll9C¦?ÐÉ$Á_x0005__x0014_?0+%_b6¢?Ë_x000D_Vz±·¿Ð]à§M{¿_x001C__x000B_çëËÒ?¤f®«/Ï?_x0018_¤_x001F_Äø_x0017_¦?èß³÷eI?:_x0006_&gt;4ª¡?0È©WQ@?åCC_x0005_?_x0001_Béél6!?Ð__x0008_÷hhx¿BÚyÎÊ¤?N_x0011_Ó"¤¿¾Nh¹±}®¿àxÙó_x0011_ ? _x0014_ó²_x0013_Qg?²_x001D_ E  ¿hx,?\tÀm?ØlþW0z?¨_x0018_Þ_x000D__x000B_?27h _x000D_Ç¤?½v#CÒõ¿¿F±¶«_x0002__x0003_I"¢?ëÔö_x0018_Ï£?r÷A4?pûî_x0010_Ús¡?")@Sc¦?!9²o§?rÀõÝþ£¿(_x0001_þ_x0015_È¡?øE2£¸à¤?®ñI_x001C_a­¢?llC}» ?_x0008_­#8_x0019_¨¤?¨è`_x001A_jz?ØÄw_x0018__x001A_#?0¯Ö&amp;u¿ÂàûÉ[¤?L;[¶Ù¿pc_x0002_¼Ð_x0002_q¿Ü!_x0018_H7A?n_x0002_Àõöú¢?ö-_x001C_B{­¿"Ç_x0008_°Â_x0010_«¿¸GW?ørJE?¨^Æf_x0014_¿\û7_x0007_7¿¨_x0007_C*çG¢?È_x0007__x001C_¿?òÁUã½ ?_x001A_%¬jÑ¢¿`¢ê¬ß_x001F_v¿Lâ®_x0007_-Î?_x0002__x0003_ÂïÌîÈ¥¿û&gt;{Ê_x0014_¿¿h~1éS?ì*r[¡}¿¤³ýÞ¶_x0003_?ò¯_¢?ÜÆ¤G¬?&lt;`òU,±¢?xµð_x000B_?à+À(0#~?_x0002_jö7K~?(èþ½,0?_x0010_l_x001D__x0001_Ì?×ÒË_ïv?ZiØ¿® æ_x000C_na¡¿_x0010_'Ê¡q¿0_x001A_®ÔÒëp¿ìg;ûD]?h°º{¤?8"W²ò=?_x0002__x001F_òß²?À__x0019__x0014_£ó?_x0002__x0011_¼0²¢?þá`íçV ?(Y\Kë? _x001B_¯_x0007_a?®Ej÷è¡?Â»½:Q³¢?Ø_x0002_Rw"«?,bFÿ3?Êa_x0001__x0002_G¡?H e¨'?_x000B_Yí©°¿¸HmNà?_x0001_p_x001A_éd¿X½ç]??´#\+É¡?@_x001E_§_x000C_Íæ?$´Ê_x000C_î¿Æ+ÿþ¿ß ?¬Å_x001D_§_x0013_?$|;_x000D_ç ?X'uð^_x0012_?_x0008_õº'Ñ?_x001C_Â¿_x001A_&lt;?_x0014__x001A_Ô8[?&amp;LvEZ ?9_x0007_ãZÞ_x0002_¶¿Hd*Ý=¿?bÒöYÿª¿~¹f±¡?¶_x0001_Á¨¡?x9#Â_x0003_è?_x001D__x0007_F³Ï¡?L²(ïó¿&gt;~_x000B_c_x000D_£?*bÏaow£?¸\îÌäf¢?@_x000B_û$Øl?$#¬H_x0002_e¢?HØdC_¤?Ô¯2¤Î?_x0001__x0002_ü{-}ø ?¸êIYný?´,5àG©?|_x0001_ôúwj¿¼_x001F_£¶Ï&lt;¦?&gt;[u¦Xã¡?p_x0005_Íë_x0010_q?Ì´Âa;¢?ò_x001A_ ]5¦?Ès]^7?_x0001_DÏ_x0011_}î:¿aDíµ×l³¿êÄÇ½b¥?_x0008_S%g¢`¢?B_x0012_9[É¤?*ÞÙ)Êm¢¿è¼_x0007_ý¤?°÷7]Ï{?23H0x_x0010_¦?oOvô¿³êÖU¿°_x0012_·©_x0019_Úv¿}_x001B__x0007_4]?ÖÍ7w£?;$¤¿H_x001A__x0003_øFþ?ºHq,_x0003_£?Ð·_x0011_©$.£?nâÌ ?â}_x0004_É£?\ï_x001F_sî¨?Ñ_x001C_ë_x0003__x0004_å*µ¿­`é_x0011_ß¿gw_x001C_?_x0004_óÐx~_x0007_ ?0SrÈÙà?_x0003_K°Î_x0017_E? «Õíæm¿_x0018_b_x0018_Fí?¸_x001C_c{á?BU{&gt;J_x0008_ ¿ÅÁì[Ç?ð_x001D_åÂ[?ôEøSW´¿p_x0002_v#u?¤è2!H?Nø½Fç¡¢?ÜÂù»l?\Á®í@?_x0002_'&lt;_x000D_Ñ¦?¨ÊÕaï? »¬õ_x001E_}¢?0&lt;U&amp;ÐÌ¿_x0018_*Ë'²h¤?d_x0006_ÎÕ_x000B_Ð¿¢¬î_x0017_¥§?_x0018_ÓóN_x0004_?_x0001_¾2ªN_x000C_±¿ÒÌ­¿@AÄâ_x000E_Q¿_x0002_ |_x0017_w?jÆö5§?&gt;_x0004_LuJ(§?_x0001__x0002_ø¼¤qR?8A¥¦?ÚX1­_x0014_£?_x0014_p_x0018_ï¢r? Æ¢m¥?_x000C_×½Ð#£?ÆX§?À_x001E_Í_¢Äv?X¶çì­Ã§?h$^·-?þôt5¸£?DÁËÉ_x0019_¡?1ÑôN_x0013_¶¿_x0004__x0010_úíýß¤?Pê_x000D_ _x001C_¢?&gt;×6*5_x0007_¢¿Ê+_x0015_	È ?àb"_x0018_?àPR¾¹?Þ{=ovÓ¨?©1È	U?_x001C_´ëD?_x001C_é£Ì¿ _x0016_mÛ½Uk¿ÄCNÛT?&gt;Ã+ñ_x0019_ ?Ý_x0001_N#^³¿5¶Äxuµ¿*$h;T¿ÀsûÛ`g¿r]øLb5¤?F¢~_x0003__x0005_w$?ð_x0005_?;_x0002_¡?4S_x001D_ÕF´?ìØÁîë¿L_x000D_Fì_x001F_ü¿(!­ìéW¤?pÂt £?#ðÈ°¿(Ã{±±?ÔZa!`³?ôÇ¯f¨"¢?_x000C_v¡?×/_x0010__x0014_ø·¿Ò÷´}ë8¢?èq_ôÏ?È_x0004_Äñ¡?pÂ©×ìq?hÁµÂý&gt;?Ô¡È&amp;Þ±?À´_x000D_õY¾u¿äñ^Â|?ð_x000C_ 4õXz¿ôÿ"®?_x0011_Áõs?äòZ¶_x0004_)?x^í:_x0001__x0002_?´õ!i¿BöÐ_x0012_ú}¢?X÷;_x0006_¸'?ØýPÉC?B|´pS ?(_x001B_A_x0006__x000D_é?_x0001__x0003_-»_x001E_ñá¿_x0018_Ç¤£TÒ?VÁÀe£_x000C_¦?Àó_x0002_n@¼¿hëÝyC ?Ä~_x0005_¦? V_x0010_xç[?Ì¿_x001C_48|¿ {B¢?Hó?°È£?:VÅê{I©?(K*m_x0011_à¨?ÜÀãÓ:T¿Ð_x001A_Ä"¤?°É_x0007_â¬ÿ?_x0014_Èé:Ï¿Ó_x0007_/6q?Lè¸¸n?ôf_x0019__x0006_ï ?6Zµwp¤?`bcv¡Ú?@£¿Lß(¦?Pà`ÊÔy¿_x0019__x0011_9ý ?Rb]Õç@§?¶ø_x001F_Ö@J¿Ø_x0001_õ¯&amp;W¿°_x0016_2_x001E__x001F_±?³±7À½K·¿ÈE(F?&lt;Ö_x0013_~¢?Do4_x0003__x0005_¾¿ð¬¡!_x0018_"?`I_x0015__x001E_þv?¦,£ý5õ¤¿X«jX|?_x0003_yêj8_x0006_R?ô_x001E_%uS?_x0008_¸¾Ò?ðl_x000E_Ëi¢?ðQS_x0008_Þ|?_x0016_½æ_x0002__x0013_¡?¨&amp;µÑ&gt;§?_x0002_Ë=Y÷¡?8ôVÈ=Ï?ä´Ò_x0001_ê±¿_x0004_ÑOLt"©? o_x0001_2ÄY¿_x001C__x001B_q§¤U£?Ä{7Ñ_x001D_l¤?__x001C_îÃÐ_x001D_°¿ô*_x0019_Ê@?_x000F_Ñà«ã¨¿_x000E_5ã8X¡?ôýWKãü?Nû°&amp;_x001F_ª¦?é¼_x0001__x0007_L ?\_x000C_£É_x000B__x001E_?(1©_x000E_[j?¸0È¿Ø_x0010_?|Ì7ß¥¿.²·¦Üq¡?03Sõ_x0003_-x¿_x0001__x0003_ Í¶p¿¡?²ØÆR^¤?$fZ4_x000F__x000E_?zØ	ÍK²¡?ÐsºLí?0ö çL? 9¿)_x001A_p?¨V_x0008_^ÝÎ?¤ í_x0016_?¨ÛÜJ?ÊiÈ¥?Ø9ùòÑ#¿_x001C_´ïz¿´»=óz¿B_x0006_ØÀÅ¢?xÚéAKÂ?|"UÙQ|?Ô²Õ_x001D_Ï_x0006_¡?(_x0014_?_x0016_$?LQQÕ·e?_x0001_ü*àï_x0016_5?0í/®º?¬þ_x0014_pí¿zMÙ=À¨¿Ûï_x0018_*5|?Ö}_x0011_e¦?x,k&amp;?ª»·_x000C_BÅ¡?ew_x0002_E¸¦?ôY°,]¤?Èe_x0006_Î5!?§_x0019_Ñ_x0007__x0008_¯P¿_x001A_pÈ¹âÀ¢?_x0014_ñÀWãl?¸Mhsü¡?÷Ô_x001F__x000B_/£?èÝó^e¿{õü_x001B_£¿¼_x0015_-Òõ.¤?àiEë[M?_x0004_¹_x0008_±¾_x0003_?_x0002__x001B_K²°¦?&lt;,Ìj§ä¿_x0007__x001C_çp'e¿bÜ6/+©¿@_x001F_i:1_x000F_¿_x0007_üdO?_x0010_Ð_x0008_9\_x0013_?Æpc\H¢?øtUWK_?À±ú8$4?à:±¥v?FÀÝjÆ¦?°x)ô_x0004_ù? ýf_x0008_45 ?XG¢e¿_x0005_?_x0001_8·z;? _x0002_r¬@?ò(·øP¿ø¨»íg§?¼âW_x0006_?§x5¹]´¿ú:@°(N£¿_x0001__x0005_à5£´¤?@æ_x0003_]_x0013_Z}?_x0001_¡!_x0001__x0001_VS¿¤IK$_x0002_?t½_x0014_`kó?_x000C_.Â¨0?ØwC&amp;¡?_x0006_A^²â¥?áý_x001D_ç_x0003_¥?Á=_x0002_e_x0003_³¿¢ú'Aù~£¿_x0014_Lë_x001A_E?úø¿GÆ_x0008_¡?Ü*ø®çQ¦?(Ñk_x0017_&gt;¤?_x0014__x0018__x0017_X«ª?*æïÐô¤¿¼4_x0017_Ý¿?|+_x001A_{ZÉ?@±/&gt;Î¢?psãrù¿tÐ_x0018_¨ãÂ?xÀb_x0004__x0011_¿@Èx}AÌ¿$b#ÔkÒ¿.¢Mm&lt;ü¢? 4ZJÄ"?X@_x000B_p&amp;?2|iVÚ9¢?ØÉÄ¾/?_x0004_Ov_x001F_dÆ?&gt;_x0002__x0003_\¿_x0002_ÌíÕúÉ¡?d ÍÁ?_x0002_½ëÐ_x000F_É¤?$@.1².?èòþ[H§?ÀÚ!8É¿_x0019_Þ_x0003_Á'£?hå_x0008_ý?r_x001A_^©¥?¦¡0$\£?2_x0011_-û/¢?_x0004_}¼9ët?ÀàÅY÷$?_x0006_ÏØm¤?_x0018_üV\Z£?_x0002__x0018_SH¹èV?l-;4_x000E_x¿¬Ü¡Éº?¸_x0002_qa¢ê?ð0æR¿ø#Âß@? òK_x0013_Q?¤_x001B_×Ç¿?\8ÐÈ-ô?î~âá² ?0iÏåè?4­_x0018_O_x0001_£?&lt;¬ô&gt;I?Nö_x0003_þX ¡?Àão¬½]?¯À:_x0006_Û?_x0001__x0004_RwAXð°§?Ø±îleÇ?X_x001D_ñ_x0014_?À `_x0002_X®]¿ðÍ2_x001F_K?s4»&amp;ô´¿_x0001_*X7¿¦? _x0007_R_G¯¿´N_x000D_&gt;¬¿_x0001_A0Ôó¥L¿¸âPl_x0018_?_x0001_ü£5Þ_x001A_?x_x000B_ús ?D;/é»¦?¼Ò_x0005_Ü×?ÎæuÀ%Î£?¼ôrXØh?îÞS6OQ¢¿._x0012_Â_x0003_i ¿àÌÛ(m?_x001C_®wwé?_x0002_3m;:_x0017_£?X{ä·?iEZ_x001E_@¤?ÊË§&lt;' ?lôñh_x0015_?ð_x000D_g«¬_x0012_w?_x0008__x0014_[Ì&gt;?ªà+t*§?è_x0007_ÁD~_x001A_?tÖ_x0012_°Þ_x001C_£?x_x0008__x0001__x0003__x001D_´?ÙOÊK¿Ül^r&gt;Ó¿ _x0015_t_x0013_?PÕ_x001A_FX¿_x0001_³B¡âK¿Ê¹ËÅI?@?__x000F_{*¿Ô_x0002_÷_x0016_Q?`^iû?Y?_x000F_[_x000B_ +°¿ôXiWF?_x0008_Ð¾å¿_x000E__x001D_{æe_x0015_ ?j_x000F_ØÜ`_x001D_¦¿_x0010__x0019_;Zi ?!þZÄ?|u_x0010_?½¿^Á_x000B_Âjh¬¿Ø(_x000D_	4?zü_x0002_\µ½¿_x0016__x000F_"L¿0åF!5¥?Ú£®4kê­¿H_x0004_Ð_x0001_×¡? p÷e¤Ús¿¼_x0013_³6?Ð_x001E__1«_s?®_x000D_È_x0019_³_x0003_¥?®_x0013_2_åW¦¿P_x0013_aL°B?°Ã±Sû?_x0001__x0004_x_x0001_ýh¶?4¡	S¤?658Ù¦?2_x0016_wÃÇù ?p÷¨_x0014_¬?ø/ _x000C_DÈ¿ç_x000B_G[»ß»¿ð_x0018__x0007_MÑ?Ò`éW¤?_x0002_Àif _x0001_¨¿Cgg_x001A_¦?Ø!`èÿ_x0004_?Îxû_à¥?_x0006_	zº(ñ£?ÊI5"¸_x000E_¡?_x0001_Tt_x0014_?¿Ü÷_x0010_7,ª¿9é_x000C_Ù£?_x0006_L¡_x000B_Üd£?4rE_x0019_?¬Ï_x0015_N·© ?ðïÏ÷#y¿t~}ßÐ¤ ?8ô6ºQ?@·l}°?GùX*Ðï±¿Tî ¡?ÀÐÄ^bE?TtGUñ?@{Ó×b^?_x0016_a_x0011_4×_x0003_©¿\±ö&lt;_x0002__x0005_?@gþÈ_x0003_£\?7èN ?@L×]çf?`þ¹;Ö¡o?lCm¸¿p ?pe½2ì?_x0008_+_x0001_ù`¦?R§WD¶¿xõì"±h?F_x001E_/µà_x000D_¥? T­_x0005_boc¿ ÿ_x0017__x0011_³¿Èö¸~è?_x001E_ÐC ? _x0012_ç{m½¿(ËBÓ ?ì%?_^?ðK õÊâx¿Øa8aby?`.iÌ@Êj?_x001A_{Òê ?OÔñÉ?zuzT)¤?L&gt;._x0019__x0006_?ø]õK?_x0007_¹ã©$_x0015_¼¿ó±d¢H¿ÌòB¸3¶?¾½ø	% ¿_x0004_g_x0008_»R8?HºÜÆwP?</t>
  </si>
  <si>
    <t>267b93ab5afbd813eb85512f374ab9e0_x0001__x0002_²wàIë ?_x001C_	TÏð?°_x0005_o_x0005_±æ?_x0001_OH¤Kj:¿F(ßÙ¦?fA_x0017_^Ç?¤§dÃö¿$Ý_x000C_Øï÷?_x0006_äM_x0006_zµ¥?J¸&gt;Y2§?:()_x0002_^¦¿h%_x000E_ÅÉj¿¸ÑìS_x001B_±?F_x0013_w_x000E_g_x000C_£?_x0001_Ñtâ·_x0011_?\_x0002__x0013__x0018_°¥?ØH_x0002_g_x001F_j?X_x000D_+_x000D_J£?øó_x000F_û2Ã?âiôS_¥?@­úlQÅo?_x0006_×Èf?Ü_x000B_@¬Ý¢?Ð_x001E_*°¡m?_x0001_~#$ \? @Pµï}¿_x0001_]»Öï²?_x001C_t	ÊÙ_x001F_?_x000E_XvV_x0018_¢?Àörëa¿_x0004_÷&lt;¡fP¤?¸x_x0006_U_x0001__x0002_½`?´_x0019__x001F_%`?R_x0015_»yêF¦?þk_­p?PE( R£?ÎNÇhÒL¢?´_x001C_bW¼?$_x001A_NT©&gt;¢?TR_x0016_7?xK!F2^¢?hüóÿ|0?ðL­v¼?$ªÄ_x0016_Â_x0006_¿`_x000C_¡ò_x0001_|m?bô_x0005__x0001_¡§?_x0010_xÑîþ»?R³Ò,£?_x000E_¥a_x0011_¥¿Í¥QªNV±¿&lt;ÝºS¿_x0001_ø3Ó&lt;_x000F_?üWÞ.Z³?jPâK?Ìk½¸?¬û¶öõb?)ï¼@¾k?_x0010_lÎ_x0016__x001B_ß?_x000C__x0008_¡s1?¸#ö©_x0006_?_x0010__x0002_ß_x0016_Ñs?¨z-G¾?ÔÎ2@Å_x000D_?_x0001__x0002_ø_x0003__x000E_|_x001C_5?ÜÖ_x0017_áJ ?_x0008_0Þr@ ?ÒÎ!BÕ£¿ ßvK_x000F_y?èô^~Ñ?J_x000E_§Iov ?_x0008_é_x0010_~I?WPr0J¼¿ ¼¸Ô@b?4(Í3Ô¤?°äG¨¿ xÝO#án?toÅbG?È#Að_x000C_?À_x0007_ùàg¿©e_x0018_	_¿ÀvWkvI¨?¨[8ã¶¤?"_x0017_ ap£? wKõU?prÕl²[¥?Ø_x0016__x0014_YH¥¿$_x0019_#W?'Ta_x0016__x0002_ ?(_x001F_~Wo¡?2h_x001C_mP?ðéà7{¬¡?0ï%ÞÜ??Øãt"åF? lGâF°?0èòÚ_x0002__x0005_(ä?¨)Ðu#¿à\Lv]Å?È_x000B_¼ùùø?_x0006_UêÎªI¡?,s_x0010_þg?p»_x0002_%ì ?_x001C_[_x0012_5_x0011_¡?\_x000C_!_x001B_k{?ú*¶9¸e¢?D_x0012_mºìB?@úÀ|+(?Òã	`Ø¤¿_x0010_í\;ü¨?8óV_x0016_Ù¦?_x0006__x0015_ø¨Éþ¡?º_x0001_¥?`ë+¼|à?p_x0010_þ£Ü¡?¿[;»¢?Ð_x0004_3þT=?öõ_x0003_M{­ ?_x0010_p}¢Ïk?_x001C_Ôë??v#5ó_x0017_ ¿$TW5Ç¥¢?¬C¦hÚ¬?\»s´¤?àªð.m¿üèZ J¤?°QóC7?ìxþý|?_x0002__x0003_èÒqÆUÚ?_x000D__x0007_K#¤?_x0002_îÁyO#7?h!_x0005_!ó`¿pí³Ò¹1?ôJ&gt;ÔOR?@ÉpÝ?_x0002__x001B_¶ÙÈ¡?F2$?ÞÄ£?¤äzÀ_x001E_¥?6º=ç_x0010_ ?ô_x0010__x0015_ËÄP¢?2S5_x0008_²Ý¤?èé_x0004_Ô	»?+H)³mg?_x0014_®D½?ÜÜMðâ?ô	Ç]?Ìu/õ·¿ø¤s©$?Â0õÓYQ¢?Jû_x000C_òÃo ?p_x0001_ëu_x001A__x0015_¥? &gt;m´)_x0019_n?_x0002_ì@Éä¤¿âK@åè¢?Àæ3Èff¿ükÉ_x0006_Íý?Ð9Ý£_x0007_H?ÓÎouç?@¦Jl?°_x0002__x0005_+r¿Ìk#Õ_x0004_)£?àÊ¡p"_x001F_x¿ÈbÓñå¿°AÜ¯V_x001F_q?¬_x0015_Å§4b¿ Ó¶¥þg?0yTÀã½?¯_x0015_ònmÔ·¿ì_x000B_ÿ_x001D_Å? *ÿF_x0001_¬?ÄÜ_x001C_d·.?tëÝ]h4§?¬¬©_x0002_¾?ÐþY_x001E_w¿Ú#&lt;cÇ£?0%d0µ?_x0010_ªò×Ó¿_x0004_u(_x0003_W  ?4_x000B_Ï_x0003__x0011_¢?î²p#¢¿êl _x000B__x0010_£?_x0018_uû´?ìýBU5M¢?_x0018_HpöÈ ?¨Ä/÷%/?tI6l½â? 0_x000B__x0011_ý?HV®_x000E_Ùd¤?_x001C_u ª(©?	_x001D_@¾?4Ý!Ï/I¤?_x0001__x0002__x000C_L§k_x001B_~¿¨ß_x0008_jd?È¾N*'_x000B_¿ÀsK_x0013_Mðo?°ÂL'Ò|?æØ_x0001_Y¦?p"O_x0017_Ì_x000F_w?\ëE_x001F_O?ÄÅ+·_E¿_x0001_Ëj_x0006__x001C_ó?à~ôCO?@æJ_x0007_:r¢?xë`ºW?ó{yçu4±¿hÅBÄ_x0006_Ê¿_x001E__x0017_sëa©¿xKW á¦?ð§##¯v?f_x0018_m;f?²_x0002_âáì-§?@L3l_x0006_ëT?d!á_x0015_6_x0003_¡?(£cCp¹?\TÈ¤?_x0018__x0006_@Õ¿¤F;GdÞ¢?8_LÃ½y?\ZÑáà¡?_x0001_¬Qs¬5?Í*6ª±¿4Zå_x001A_ör?P~E½_x0004__x0005_Q;¥?0X`	D¿?ÄªäYÑh?X'&lt;R?_x0010__x0001_|÷L?`Äär¿_x001A_GðîM¾ª¿Ñ\áñ£¤?_x0002_É_x0016_rtì¢?èºH¤ú?æ_x0003_¬_x001C_`®¿¦z+5×£?%ª?Au\_x0008_?`3C» ¿&gt;_x0005__x000C_Z_x000D_ª¤?DvdB\ ?_x000C_BÖ_x0015__x0017_î?;s9£ ³¿0sD¨8º?,k_x0003_}?_x000C_?H$_x0004__x0012_QG£?ôàd¨õö?È %?PÀ¶éî_x001A_?¨vA´Qs?_x001E_sdÊ&lt;&gt;¥?ÐÇÚÕöv¿,´UôX§?èQ:ª·à? qwÆ³=a?ð©û^Þ¢¿_x0001__x0002_¤î_x0008_ô`å¡?Ñøû¡?@__x000E_fu?ÌÀÒ_x001B_?&amp;À¢½+¡¿P+Di_x001C_¿_x0004_$8Éë?Èq_x001F_¡?Þ"| Ú¤?Hìc©Î'?J_x0016__x0004_"} ?&gt;_x0005_E±G¦?äÂÓ4JÖ?ðáùD\ÿ?&lt;WSð¤?ÔÞz_x0019__x001B_?_x0018__x001A_ÄúJ*?îÀg§¥¡?0`ª&lt;©? îÈµÍÄ|?FiFaP_x0002_§?nÝKð4M§¿ÐÈ_x000F_|?PG_x001C_º6?ü_x0015_Ê3á¦?ñ-ö&amp;n»¿àÍ¦gN?ò%	DÄ	¤?_x0004_3{_x0011_@%¿%ú¹v!h±¿FvcrR%§¿f_x0006_ð_x0001__x0002_vÄ¡?àØKïg¿ºI_x0003__x000F_hm ?à´"_x001C_öa?_x001E_	ÀØ=l?È_x0011_úÚ¿k¨?dØtgð ?È^ù8ú ?äc²þ_x0012_ª¿ô´¤¿_x0010_½ùö?$'Ñ±È_x0015_?Ö×6«Ñ_x0003_¦¿ *{%æ£?ø{9õÖ?Ú _z_x0004_`¤?4dã-_x000B_?óÔJû?_x001C_CÞ_x0006_¤? °ÄL_x0013_­§?ÀýsøÖ,Q¿XC-Þ ?àÞW¨-+v¿_x0018_Cy×_x0012__x000D_?@Ï±Ó¿ð_x000D_Á_x0007_?ø1øÔ_x0003_û¿Ð_x0006_Ð8Õq?Ä¹Ì2w£?¬½¶±¥¿r+ô_x0013_¥¤¿hÁ%2G·?_x0001__x0002_4_x000D_õñ¿¢?ÆÅ?_x000E_?Ú_x0005_Éð\ ?&gt;ÙP°$£?_x0008_ÑYT½{?,_x0002_Qä«?ã¸EQÃQ?P\.7FOx?þð­_x000D__x001A_?À_x0011_òË_x0013_? ^iL{?ò­qB¯¿_x0004_ôï. ?@_x0012_*|:¤o¿(	^ýÁ_x0006_¿¨y³°¦?G@tàX¿`*k_x000E_?°¡_x001C_ÙÏg? ±2fí?ÄïàÝR¿hÜ©X¥ì¡?_x0001__x000C_iUXw?H9]@´ç?_x0010_M?-Být¿0&lt;ºåtËv¿`_x000B_&gt;8ã?¨_x0002_	ébß¥?ø	ãM2Þ?øØÞ_x001D_zH?_x0004_½ü¿?`úQÉ_x0003__x0005_Í7j?_x0008_A¸·&lt;?d_x0018__x0013_Oª/?êµqÊç¢?_x001C_H_x000E_yÒ¦?èûù0Ð ?è^cf*_x001F_¢? 3ÿÌç?èÊ5"ò ¿~_x0003_ÖG[ ?¼­J Qï£?0_x000C_ Qñ?àm³¢÷Û?Ì_x0014_lº?¿lo ÷?Î&amp;_x0004_¢?° ¾7_x001A_?:?&lt;å¾¡?~V{.~¾¥¿ðeÒ©]_x000D_u¿0&gt;_x001A_»m0¿_x0003_lÈZMlN¿º£Ãså§?_x001A_ù_x0001__x001D___x001A_¬¿¨Fc³nw¢?pð|_x0004_'_x0001_x?ÀA_x0001_¯áFZ?_x0012_©_x001C_Òÿ¡ ?_x0010_&gt;j_x0002_r¿B_x0010_-ß?_x000C_Û_x001C_p?r²³÷_x0006_§?_x0001__x0002_øéÔ6_x000D_ê?¸_x0003_fÈó?\_x001E_ÚÛ§_x0008_¿_x0017_VÏx¡?x°ç|]´?µ*_x0004_Ä\?_x0010_/Q|êC|?ÀR¾ÍùNo?8}2j¢?°þ£JHF?\½&amp;6Éî£?¸8:?4Þ&gt;_x0012_L]?´·¨+\%¿tÚ»Ûda¿Phw®?eNÏñ?,6ºÑ^¡?ðÏò_x0013_³~¿`®´iiç?7ýÿ2Ë ?\_x0015_Ó}_x000F_Õ?N-ü¾iQ¥?ÁMÄzÜüµ¿­ßÈ_x0002_µz?_x0003_Æ­é?Èp7f?ÅL|È?_x0014__x0018_§_À_x001D_¢?)ÛhÍ$?_x001C_a_x0003_ô_x000D_?8_x0001_?+_x0001__x0002_£l¢?È¬_x0004__x0019_$?@lªküß?x¹[µ^?Dd³T!J?@_x0005_Ëµ&gt;_x000B_?¾²í_x0017_¶ ?@Ae^&lt;Y?_x0014_70_x0018_ÝÁ?B&lt;_x001E_¦q¦?à_x0018_j:]S¿:Â]9_x000E_¢?NvMg_x001E_¦?H*2Ý?²óXk3_x000B_£?T_x0012_gvÝ?P¤#^«á?_x0001_Å_x0017_³({¡?H%È_x0011_¯4?_x0006_j~Z¿¤éÃhÿ¬? «úáÒ¦?\9&lt;HÞù¿_x0012_Éhè_x0018_7¥?lDÑXýó?iÂ]Ä_x0018_?8XO.?X8_x0018_Ì-_x000C_¡?Î_x0002_ÀO?ä£?ØÏ­ô?P~®?¦?&lt;J_x0001_|Â ?_x0001__x0002_"._x0008_@?,²ÌCÖå?@y_x0016_~_x0008__x0008_?_x001C_#_x0005__x0014_¥?Èé_x0017_?ü;Ñ!Å(?µB%ë­?àV4_x0004_.å}¿DQË®±?:¨ñõÓ£?@g¤_x0006_gæb¿é_x001F_i_x000C_¢?ìß_x0017_|È_x001E_?¢\±i¡?Êkîç£?àJ_x0003_RçË?_x0004_»_x000E_¬?\AIö?°Å§_x000F_&amp;y?_x001E_³æ¥n¤?Y?µâG¿dç_x0008_EÇ ¨?8¿/FN~?üQRÑÚ¢?âµßs¤?_x0001_Ë_x0015_©ÝAo¿Èé@ßBÚ? ¬u¢o?`sÑðü·¿T¨Dfü¾¤?z»uMW¡?äs°P_x0001__x0003_ôË?\4fH¨?lÒÀÀÓ:?À¦°=Ä_x0005_¥?_x0010__x0008_úð!¢?ËÊ6¡?|_x0006_Ã¾{·¿&lt;%ÌÝ=h?8KyG&lt;_x0005_¢?Pí½é0F?ºµèï?ÐýãUé? øæÔAòj¿H}$_x000F_Ü?M±KD¶·¿P_x0018_ç¼ÁË ?_x0010_Éâ_x0002_-n¿$ÿ_x0007_ ?X»ë+ke?BAfúb|¥?_x0018_(_x000C_þâ/§?«Z_x0016_.R¯¿(T$Iö£?|·_x001C_}ZÄ?]k¾³Ê_x0017_·¿ !f¢Ä?@üO¢)?@_x0002__x0001_öew¿&amp;æå£?èùL»¨¿T­¶?÷_x0018_§?¼ÆÑôÊü?_x000D__x0011_lâvãò?_x0006__x0017_ºy¢Ú¢?àT_&amp;T_x0017_a?Èè;_x0011_w?I%"?zåÿI_x000B_B£?_x0002_ÓY*¿¡¿_x000D_ìå×5§E¿À_x001B_&gt;×?²Ø_x001F_U¯u ?@-XyF_?faG:¡?Ýgf_x0007_B? B_x000B_æ_x0011_Ä¿î®©[_x0012_¥?_x000D__x000E_%kÃFj?&gt;_x001A__x000C_viÚ§?âJ#_x000F_?¸6R~ÙÈ?t=ÆL_x0013_¿ð_x000F_qj}Ø?$ á«)?_x000C_1ÝS?í{Hõ_x0010_c?ÐÞÒ_x0007_W¿X]µÍÝ¿ø%¤u_x0001_? _x0010_	P_x0003_?B_x001E_6_x0005_g¥¿ðo_x0004_n"?hp_x0008_Ç_x0016_?Fúò_x0002__x0003_°Å­¿$HSF_x001D_c?_x0010_ÎYê_x001E_ì?ì_x0005_ÌÉko?àþR`_x0001_Êq?XZF_x000C_ºù?ê¡Û¹®_x0017_¢?°ªöÆ¾_x0008_~¿ jil=\k¿P~ëZ?äË*Û,#¿DMt_x001E_l¿àQ6phÙ?PÍ[»ìç|?åÆ0­D·¿vúÌÄõ§¡?®G¨¼Ý¦? ó ûër?x=&gt;ef?t®èä¡?r_x000D_('¢¥?l.JÌÈÆ ? ,Yó_x0019_ói¿ü_x0006_Ù'MÌ?ÞB^µ2¦?À^`Ì(Ç]?âísJß¢?_x0014_T±¤?X2YâÜ¥?°_x0016_	_x000D_?¤_x0012_Âý]£?_x0002_Rc¶.?_x0002__x0006_@p¦_x000C_P¿_x0002_\@2\¿ßv¢{J)½¿_x0018__x000F_àØ_x0007_£?Ð©/pØ&lt;?bßW"Z¡?ô_x0003_vjW¾?àåaM`¿dIêr.w?ô¸¯Ç"¨?ø_x000B_&gt;ù^®?´N&gt;§Â_x0007_¨?Ð$é¼_x0004_?´á_x0011_èý?\Éã_x0011__x000B_®¡?ÜgÏR(w¥?êKùï^¥¿8F_x0011_:?ó·xXg?úÞËt_x0002_§?pþõMf3?@_x0011_G,Nðd¿X_x0005_Jsr?(_x0019_Kd_x000D_r?H²_x0013_5 %?î_¬4¯y¦?Â*&gt;~wí¥?_x0018_GZ/£?=Êl¿zö¾n¯Þ«¿Þâó×ý_x0001_¦¿KY_x000D__x0001__x0002_?À_x0005_å¤}x?ð(s_x0004_? ?ðó)Ë#ëu¿Ø­wêýR?_x0007_-#?°_x001E_6Å?0_x000D__x0004_çÓ?NÁÍpKP¡?ô7C½_x0001_p?LEµFM¢?_x0008_¤_x0008__x0007_3!¦?vmê¶[¢¿_x0018_V¤ºn_x0006_? #Ò_x001F_¦s¿f{ä"_x0014_1¥?\} ¸Õ+?_x0001_7 Ói´B¿d-Ðo7£?þ#Ø¡? =âôeÌ£?Ø$z_x0005_¥¿ÌÐr¨ ?XSf,Î?À¥Ü~hÓp¿ø¸'_x0007_§?:tíÎU_x001B_¤?@K_x001B_&gt;§l¿ xN_x0002__x0002_£?È'ÝP5¿¦_x0018_Y¼_x0019_£?(Øcvg?_x0003__x0006_0|}Ãa?dh°öT¿ _x000D_ìë?l·_x000C_a«7?ðq_x0002_(]¿æ} À1ý§?æbÍ³è¦?*Ð_x000C_S¶ ¤?Idnù`?(®åä|=?$i_x0005_3Ô?@Siå¿üzÄ·a_x0019_§?Hll=_¢?}å-±	£?_x0010_ÙE»¿2cÊ$Oð¡¿_x0018_pê_x0018__x0001_¡?ºÍÆ_x001A_gg£?ÐZjÉúi?8_x0001_tU[¿Æú{_x0003_ó¡?Â_x0006_	&lt;æ¿Zd¶_x0019_Ö_x001E_¯¿_x0014_s®¦?(_x0004_¾_x0014_&gt;³?_x0016__x001A_ÔFã¥?èÖ_x0011_HÙ?~OØ®Ð¨¿ü&gt;ÅzÚÆ? _x001F__x000D_ªÊZn?C(_x0005__x0002__x000B_B³?¬'_sÚ_x0015_¢?4rá´Ìt£?_x0008_9P_x001A_ï'?ô1ã¼%¨?_x0012_¤¶¿×²ÍÂX?Ýudi_¨?_x0004_§Èf¶? _x0013_Ë]X?éþäÑJ¿¿_x000E_»Î§Ü_x0004_ ?_x0010_!ß_x0007_n_x0011_¥?Ì!ÖôM?=_x000B_WØ°¿,_x000B_XbÉ?(_x0006_¦:~?à^Ðúø?Öe§_x0005_C¸¨¿ ÜU¯ê¿_x000C_ÞÃ_x0004_Ñì?pý_x000C_¸@&gt; ?_x001E_;uù°¥?Ô&lt;o	6_x0005_¤?À5Äbs?J_x0003_.¸¢?º_x0011_÷ÕOu¿°¾Ý¿ ú?EÎrz#»¿ý¼_x0001_|\¿_x000B_³êôÅ¢?àÁ(Ýí3£?_x0002__x0005_,/:2¸?¦_x0017_·\wÅ¤¿T0×mgÃ¿âÒøÙ^Á§?î_x0014__x0003_Ø?T¥ ÍRé?C_x0019_Ð?Î¦?JY÷à£?_x0008__x0010_»_x0001_I_x0007_?Ü}r(_x0016_:¿°:³±_x0017_R?ÌzT_x0010_F_x0019_?h_x0016_H³	ò?húía£?F`ÃÔwþ¢?À²ìÌÊE?Ü/;e4¤?F/6?ô)¯¢/¡?$=_x000F__x0014_d?`*ÀË_x0003_÷£?P·j&amp;«?oÞ@6¦?¬)e {Ê¦?_x0014__x001C_G~ ?_x0002_ö*O?iÊÐïÃ¦?Dgöu¢?_x0002_P¼ÛÙz_x0005_¿,ÂNG?_x0004_R½_x000F_¿_x0005_âµ_x0001__x0002_Çr¨?8ò_x0003__x0016_B{?!RT*q?&lt;g®_x000C__x001A_¢?pYIÐ_x0013_?|6fh¯¿|&amp;ªÍ_x000D_ ?@_x0001_2­AZy¿¤º^¦?l]_x0007_qd¢?Ô×ï=^q?&lt;.ÝZÊ9?`ó©F9?zæ9iß¿£?°²_x0016_kµ?0cëKn_x0003_?Ä[9ì$P?X_x0019_¤_x0008__x0016_+?2vÈìÊð§?l_x0014_a?Îeo-¢?Ìåþ_x0019_±?4Úm°i?ú_x0015_%	¦L£?8aÖáh?_x0008_ÄG®?? ¼ØoZ?LY2¾ux¦?8_x001B__x001C_Ï¿ì6Ë8?ì ô`¡¸ ?Ðó_x0018_£@?_x0002__x0003_Î°=Ýr?|_x000B_ñ_x0013_j&lt;?ª Y5¼£?_x0002_PêTs~?_x000C_âáÊ&amp;¿ ¦w¡w?«¯\Ü&lt;¡?hñÀDË¢?¬`rº+ó¢?¨Ê_x0007_¾V?ð7è?9_x000B_|¿Jf5lJÙ¨?$ÂY¤? Û¢Kða?_x0004_0zÇW£?TÏbÕ6#¿_x0010_P1ÊJ?ðÂP¬¶/~¿:yÑ½ÝÒ¥?_x001D_¹.Ë¶Ò°¿&lt;4¡a¨²¿&amp;_x0003__x001F_ÔV¡?ÀúGM{p¿_x0010__x0017__x0012_&lt;¦?(L·¨¬_x0001_?Ìsï:Aö§?$6Ý©òÜ£?_x0002_âÅõâ1¿¼õngo¢?¸kRU_x0018_?XM~áä¹?n£Oz_x0001__x0002__x001E_ ?_x0010_É;b°?\Ö_x000E_^®Ù?_x0004_À_x0006__x001F_|¡?ì­]¿ ¥?À_x001C_ká§k?W_x0014_¶ß ?Ä_x001A_C_x0017_Å¦?Øz{éå­¿_x0008_ÖÍ¸¨?º_x0002_,È_x0008_¦?x_x0012_=Ýn&amp;?_x0010_:ÛµàX?À½RÖQ?\lÁ8'æ£?8ÖnÈi_x0017_?pG°_x001D_&gt;?P_x0002_g?"r?|K_x000F_Þ_x000D_§?×xv_x001C_ô£?Ï_x000F_R¿~?,¸ýDúO¿FÕË_x000C_}Õ¡? +_x000E_ÖìÎc¿À_x0006_¹¼{ã?,_x000D_¯M-¿$_x000B_-¢º£¿J_x0017__x001B_j@ø¦?_x0001_Wz?E?øhè*MÔ?H(n¼_x0007_w?bJ[ø#ê§?_x0001__x0002_Ò-9_x0011_Áø¢?Ø_x0017_- ³_x0016_?½KÔp_x0002_´¿ðýÎ¡é¢?þ/àû©7¢?üqðÙ¹¿*&lt;DN_x0012_ ?Ô¡ÌXÌþ?@gòwy_x0011_?j_x0015__x0016_z¾ ?À]#Éº`?TÜÁéÊ¾¿_x0008_Û}Ç?Ð¾ei_x0008_ow?üuä_x000C_$¿?È*ý}_x0012_?0Líæbë?_x000C_7¦ªÙ ?¨½Lâb8?Ô_x0007_;ÞÔ? FÈ:»i¿@83_x0014_?P·ÌD5_x0003_¤?êXÙ_x0019_Kz¥?È_x000D__x001E__x0002_ù&lt;¥?ú¾¹ÊÇø£?_x0001_XçFíU/?í®cé£?'»³à?p±·`"O£? ²:n-	? ÞA_x0002__x0003_iít¿¤ûü_x0001_ùF¿üÁ_x0011_Äh¦?ÀL_x0011_Mª\¿LÆð#³?@÷~xYR?@jeí¶_x0005_X?¸yù9:'?L È[*?_x0004_}6Tµ·?_x0010_4ñè,cs¿úzG_x0014__x000E_¤?¾ðJªp¦?P½IÐ¿ô²%G¬M?|"z;9?\òn¨¹?àÏA F¿.R¶ä;&amp;¦¿¬¾º¼Q?2Â}iª¿ô$ÓüX·?Ø*Xa®¥?T1Ùy_x000D_?HÈ8Q¹?àú¿ü&amp;Ã?$£_x0017_¶¯L?_x0018_x7ïs?ÓvÛþY?*_x0011_¾U¢?î3«â?_x000F_WL ¿_x0004__x0007_®Äu¤®_x0012_¢?~R-t|e?x#«ß¹`?DÏ ?¤ú0À¢?¬ö_x0012_ø¦?ó_x001C_MÝ?Ha¯§_x0004_¿än|°_x0005_d¡?b^´&amp;±£ ?ë*p=	¤¿Pf6g0ë?ÀAå¼[[? &amp;ÉCðp¿¼ùÄHÌ?PÉ­è_x0014__x001E_?¤;µ³Ó?0_x001D_\_x0002_æp?tÌjR]6?P«j_x001E_?_x0006__x0001_Ó#£?ðªÊÑ¬?Ð_x0012_÷_x000B_;c?0°à2z¿_x0018_s_x0004_a¼¦?_x0004_ ¢_x0003_BK¿ÜÇ|î·?d®_x0010_Îpÿ?_x001C_±;§;¿ê_x0013_ëGª§?nÙJ·ü_x001F_§?£xº_x0002__x0007__x000E_º°¿¶T\U_x0007__x001E_¡?èØàç*?x°¶»¿q×P9? É¯ù®&gt;?zÚ½_x0013_¨7«¿v°§ç?_x0008_æRÓ~?üH«°ä?&amp;ø_x000E_ów?ôå(iåS?_x001C_!_x0007_êC?_x0018_·³X?$×_x0006_V²ð¿´un°Õ®?@U_x0014_C_x0005_P ?ÌÜ¤_x001C__x0015_¿ø_x0014_Ö#_x001F_ ?I,Ö_x0010_¶¿x¶ØÊMg¿¨Øl#_2¿@VÙD] ?ò«_x0017_ß´¦?°V+gÁ ??_x001D_a_x0013_¦?X;à;_x0003_Í?@E$ñ_x0004_¿_x001A_Ââ´¥¡?à_x0001_vÅ'¢?`k$ =ï¢?@ô¤/	z?_x0001__x0002_l-á_x0013_3?ìf_x001A__x0008_Áq¢?p^¢l;¸¿Hi¯	øB?S_x0006__x0002__x001E_?À²pÂä?ý»'í7°¿t_x000B_*ôè±?èÓt??`tÇÒr§?Òûx¨¡´¡¿pÁËZJ_x0005_¦?d_x000E_?Õ_x0008_D¿ð«Þ¥\y¿_x0002_æx+I3¡¿8£í¸¼×?èý;Oï?¼±h³¶¨?ÐôXÄbV§?È_x000D_½\/¡?p_x0001_{_x0004_Ê¡¨?²_x0004_Ô_x000C_¼¨?xø_x0006_dä0?hzâ¼]Ø¿_x0001_¶î%'Y^¿t_x0010_õ(y?PØËªq¿¨Cå´_°?_x0008_úVÊ?ò³ðuÛ|¦?_x0018_éz_x0006_X_¤?(Ú¬_x001C__x0001__x0002_¼¿Å¤½¾»?h_x000D_ÿh¢ ¿*_x0008_c_x0005_g?_x001D_Êøã{?ä?Ê/&gt;´ D ?ü¸v0¶¿/c@4x?Æß_x0007_òüæ ¿_x0014_ÞÿºËº?´53XV?GÍ"Pm_x0002_µ¿dÀnB?ø![ß°¿$Díº,R?¼Ð¬X_x001A_£?T_x0006__x0011_§¢?À{DÖj?hqLYÌ¿?Î¹r«éÕ¤?p_x0017_~_x0011_i?¨ñÁ¦!?_x000C__x000D_Y»?\-_x0012_´:q¿¬.òâF??nJy×¤?0a¤W]©?àèâ¬_x0007_v?`:»öÙk?¨jÌW_x0007_Z?4ZÄPáñ¿_x0001__x0002_CRAó?¼?_x0014__x0006_Cy?@4_x0004_2J?¸O_x001B_&amp;:_x0007_?¸VµàÔ£?Ðº²_x0001_R?P|°¸Dðy¿p0zæ?Ø¥ÁH¸?Q:û?Ð[_x0007__x001D_?_x0015_ét õ³¿ÄVÎòÆ?Î:j2¢?_x0004_h;_x001D_z?8¢ý)¾j¿:\}m4×¢?xmÃ0À0£?ú_x000F_qÅWY£?\Ée1àÇ¤?hÖÄ;2¯?©êK3 ¿l_x001F_õô»U¿À]y°È?áa_x000D__x0016_-;³¿_x001D_Õ_x000C_0? 9E^_x0019_b¿_x001E_f_x0016__x0011_3Ú£?d;_x000F_Bo?GZ.¹¿87ãºèu?ø_x001B_Ô_x0001__x0002_ÌÎ¥?HØëS_x0010_?&lt;õ·lÚ_x0011_¿¿w~p§?¬·í~)?8ï_x0014_1Ñ_x000B_¿ò«®;¡?ÐWZÉÍ¶¿ &amp;_x000F_õEw?:&lt;sîõ«¿°ügÔÏ§¥?_x0008__x001E_ôÛT¤?_x0001_©¬ý»^?ì_x0002_E;&lt;¿°Øs;N_x0006_?Â{Û{Û_x0015_£? M£Ùà×¿ºÿ2B¢?@¤áä_x001A__x0019_p?ðYyÂ_x0019_ ? ¼½"_x0003_?Y(&gt;_x0016_Õè°¿Âp´8?@!7ÏYeT?(Ö_x0012_ªsT?(]*b_x0014_ï?Ì$&lt;5c?H¥¡?(PðN3_x0016_?:«Æ_x0013_è£?³½×ÁPv?ðÙ?Ä-w?_x0002__x0004_(CüT?ê4òj4,¥¿üi¨_x0011_ï?_x0002_%ZY_x0001_PF¿_x000E_f½=¿_x0014_ºëC2´¿6³[QØï¯¿@ ê_x0006_ôÀ?eÑ'ÃL?¬U_x001D_Ô?ô_x001A_:gâÞ?,ëáJ .?4\_x0010_n	v?L*_x0011_éü_x0001_¢?öXHí¤?èæ^ ÷_x0013_?0«_x0015_Ïä¿Ú_x0019__x000B_c4? _x0013_aê_x0014_ñ?ÕØ_x0017_Ö-?$ß_x0018_¹ã_x001D_?P]tÖðtr?_x001C__x0008_íï_x001A_ë¿Ø/ ä&amp;õ£?m¹!_x0018_¤?_x0003_f_x001D_n?Îÿdïz¢?h(Û,ôR?¬×pdRW?Â_x0019_ÕM¿§?Ðï_x001A_Ü!½?î_x0002__x0005_{Z?ØiÆ*¿ï¡?6ÒÎgI¦¿º/@_x0015_j£¿¢_x0015_D°©÷£?\Ð_x0015_ïd?ÎÈ_x0016_¸þ_x0001_£?DpHi1?tâ¶t_x0017_?@@¤uì?ÀR_x001E__x001A_øÅS?Ú_x001B_Ø_Í¥¿tGÂ_x0006_ûö? WëQ_x0001_8?ä_x001C_Ä_x000F_~M§?¶VIuþs?45eQß¶¥?_x0018_üß$Ä÷?¸_x0002__x0007_ÒN? _x0016_×7\_x000C_m?Üæ·Rro?ôb'_x0003_Û¡?hµ­d_x0018_?`÷É°Ü(s?Øû®_v?(_x0005_¿R!?üEwN?_x001C_I:³_x0004_¿(QD_x001C_J£?Ð¢;@r¿_x0004_þ8_x0016_(_x0008_?0_x000C_~òv?_x0003__x0005_:_x001F_üÜ?c¼ý,[¿ø_x0019_3.ëÒ¿¨f_x0012_¦?\ðR4mÌ¢?@á_x0019_­GM¥?°Ú°K½±?_x0010__x0003_+ûw¿ ¶åâ'¢?Ä\_x000E_ò_x0004_7?8_x0013_%Á_x0003_?:g_x0001_ê?è_x0006_Ú¯Ð?°Wß_x001E_Õ?]¬}s¿ÄëíÈ9 ?Ä®_x0002_m°¡ ?`Í_x0017_g}?_x001F_cYÐ?Ìz3]m2¿àcâðßJ?U-_x001D_þ¡?ðÍüLï¿Í¼ã¸ô¥?uÊ_x000D_q6¥?Ø¼ý	¯_x001E_?xQ¹ú±?a-;gd¶¿DÖ&lt;ö§?J±_x0017__x0016_§Ù¥¿_x0003_àO¶¤W¿pÝ'g_x0001__x0003_b?èröl×W?H¼_x001F_ï_x0003_p£?PjE_x0018__x001F_?c+H_x0014_û±¿qå¬?V?t6_ëI?_x001E__x001B_0X^¢?C4Ó·Ëx?_x0006__x001C_5æ®¨?ðâÙ9O_x001F_?`_ÉÎ¡}?_x0001_Se¼=?D»T±_x001C_K?_x0004_¸Å1?!¨·{ÓÄ³¿_x0001_ðv­ªH3¿4Ëî÷?XGã¥ôÅ¿hÞÓÒú?_x0001_Ü_x001A_c¿_x0003_»THÜM«¿äÙ_x0014_ô«Z?b&gt;Í\ò ?°¸1\:?Ô_x0002_ÃH?2Mù¦?_x0004_rø-_x001C_¸?_x0001_O­µE?T_x0018_9 ¢?_x0016_°( Ç«¿@$êÇ~I|?_x0001__x0003_üÐ_x000D_á¿?5_x0013_B|¿M_x0008_q_x0010_±¿_x0014_q(ø·¿ø_x001E_?_x0012_ÍqÁ[_x000C_¨?N"þ2´ª¿_x001C_ Ð_x0011_Q/?ÖÂÌe_x0013_¬¿p¤&lt;´_x001D_¬§?httÃòµ?$_x0010_mKs#?_x0008_Ð_x0007_WJ	?h)øê?_x000D_éÂQ?ÒØjB?x9÷û	¿èÖôFÑ|?_x0006_Ò_x0002_Ì¨?ê4B_x000D_©¡?Ï¡½z_x001B_p¿P7AÍ,m?Ø^_x0010_ÛVW?¢_x001B_s;ûI ¿_x0014_à³&gt;ê­?¨d3¯?p	_x0006_ØÂp?zË_x001C__x0005_?ôÀ¤ºU¾?@5$[Ih¿­C&gt;D1¼¿R³_x0001__x0003_RÊ¢?_x0014_QJÞþ¿_x0006_oGë4¦?ØÙÚà±Á¿à |ºË1?·ï¹o?È_x0006_7_x001D_Ã?¢_x0003__x000B__x001E_¢?t2´ó(=?7_x0008__x0008_±¿p®«ä¨ÿ?LîW?@±ÆÒe_x001F_?²ØZ_x0010_ß=¡?D-_x0014__x000C_2d?ûïW=H{?D@Åê_x0016__x0002_©?,¨÷_x000C_?o_x0013__x000D_sì¦°¿ü§óWS¦? è0·¯nb?(_x001A_~»¿x¤?L ¤§B?lóY&gt;!?`mÈfz_x001F_?`í_x0013_¥¸q?ÄééR_B?LÐI,Äá?_x0010_uö¼9w?à½_x000B_â³f?&amp;èOÿ0d¥?6HÙ« ?_x0002__x0005_Ü_x0001_Þ"%À¿_x000C_h_x0006_o?ÜË_x001D_JZ?Z4f¦ã ? Ý/_x001A_o?Ì¯1«aª?ªðøfL_x001F_¡?´_x0019_úð]K¡? _x001D_YÊp?¨WÜ;_x001D_¿?_x0002_âåù×V¿0!~Á_x000B_Y¦?Úr_x0014__x0005_C?ÄìlÅU¡?æ	ì¿_ÿ¢?0lÓ_x001E__x0016_h?¬QéCø`?85LIqm¿&lt;Iw_x0013_ô_x0004_¥?_x0018_YÒØg?ÖïZ_x0013__x0007_§¿¢4dµ=¦¿_x0018_TµiÐÏ¥?PõÄb?\QkÅY_x001A_?*%	T¡?_x0016_&amp; U_x0003__x0013_¦?ô¼)q_x0004_?.ÿ!Hª¡?,`àÚö?H5$_x0015_§?úd?H_x0001__x0003_L\¡?@¼±êi¿8òäo_Ï?d¥&amp;"|_x000D_? »_x0002_Óa£?ð÷`?Ø	¾W&amp;¢¢?_x0001_Ö9_x000E_öp?Ü_x001D_dÙ_x0008_±¢?ä«Þ«£¨?d¢©H¹¿ºd~._x0019_¢?8´©¿T? ª_x0001_Øºà?àªÈ_x001B_hy? ðºwQ0¿_x0001_²yÌÒ1z?H@²e©B?¨ýÿõß?@@A§L¿à/ÇÒ_x0004__x001E_?TýÑB²¿ä­- æ?râ4äÍè¦?³ùÚ_x001C_?Ê_x0003__x0008_ÚZ¥?ÎsCÿ'£?´_x000C_:%âË¿ LrÏ¼?X"¸o2? Ë_x000B_ç2?Ð?_x0017_ÐW_x000C_¦?_x0001__x0003_¢ÜQk£?HªðîÄ9¡?ÔÛ@r¿l1_x0011_.ï?@m'çÔv~?®o_x0004__x0016_¹ö ? ¤_x000B_ö¬?Iä?B4°¿Ð/_x000E_`w?äóÏþ?_x0004_oyÊ³?h_x0010_9É_x0018_	¤?ÜLr¡?úÿzö³¤?Ý"IË&gt;¡?¢_x0002__x000B_ô6­¿_x0014__x000D_¡ZÄ?¿°ê·_x001B__x0008_?â_x001E_öâN ¿_x0001_SM_x0008_Î÷l?_x0002_ú_x001B_¬¦?°y[A±?ªØç~Öç¥?óÑÎ`l¿ØÖß=M°? Uti_x0008_?ÅiRßd»¿Ðæl{/U¡?Øcx(Á]?_x0008_é_x000D_¯Æ{¡?_x0012_ÙÛZ'=£¿8PL_x0003__x0004_A?À_x0018_qÔù÷?üqK_x0014_ú?Ð1Î_x0002_?Þ¿_x0001_ÈÛºq·¿n)ÞPû§?ÈÖÑðú?&gt;ÐévÊ«¤¿®5_x001C_æg?"ZÃhp_x0010_¦¿ì_x0015_ó~ø§? _x001C_{2/À¿Ä~L2Û5?è_x0003_$é`¿t3Ñ&lt;)?ÐË°_x0004_?$©&amp;RÌ?Ð¬©ÞL_x0019_?@%Ôö?Ü_x0012_wC_x001F_?|h(,ò¿_x0014_¯k¿W$M¨?¦1#' ?6=­Q_x0015_%§? £ õL$z?V_x001B_é½æ¢?§öWv'?WÈ_x0001_¶o¢´¿×_x0013_3º_x0015_¿Î	}Ãý· ?\°`_x001A_2¤?_x0001__x0004__x0010_k²ì[­?À_x001A_ñbo£?+W_x0017_Usâ³¿Î&lt;vÅ_x0018_¿l_x001C_3Ù¿H3_x001B_1_x001B_ü?_x001E_äQ¿ãã ?íû_x0003__x001E_¡?d¹ãt!?do~ù_x000F_?¶ë_x001A_¶vÆ ?Ðh«A~x¿P¸]_x001F_W_x0012_?¤BïSYÙ¥?²ÐtÐYA¿_x0001_ù¨uÅØP¿`QÛèwí?ÐËuËÐlu¿@\´þë|?\¢A_x0002_ü¿?Tr_x0018_Mê³?`_x0010_0Å?8%îà¶]?:&lt;ED¨?ê,GÉ¥?P.ì.Â(u?ø;¦¥:%?0'Ï.â?¢-ø¢Ò¡?õ&lt;¤zòÉ²¿0Vk_x001E_õ¤¡?	'_x0001__x0005_t?@ßÕ6ºÓ?2=ûÙØ_§?âËÑNÎ?_x0018_ Ä_x0010_V?À_x001C_kEý? ´fÆ&amp;k¿@_x0012__x0003_.!ôr¿_x000C_:_x001D_ºF¿T8ñXH?_x001A_ý°©d_x0002_©¿ò¾_x000E_Ñ¸ ¿BÃ_x0015_2Íª¿_x0014_îVââ¿D£iJÈ ?8¹ü¥»ø¿àë5þI¿_x0008_ßv"Rç?(m±·óÁ¢?`êªL¿g¿_x001E_ãüEÈ-£¿Ð_x0004_ZDG^x?p_x0011_ZâÇ?ìÿ_x0016_Uao?&gt;O[m0`£?&lt;Eá_x000C_GW¤?_x0018__x0011_!_x000C_ÿÔ¤?`oñ_x0014_£_x001C_n?à¾È³½)?ì3_x0017_îE§?¦H´Á~Å£¿\áK³?_x0006__x0007_äj_x0010_¨£¿_x0006_05ã'¿_x0004_%Íz_x0013__x0001_?À_x0004_G+£i?_x001B_?f¢A?°öütËr?ây§w ?_x0010_ßÙGRôt?Öl¢hA{£?Ðk-Í _x0011_?*_x0004_u;Â ?_x0018_¿~,ÿ£?Äzõ3¾¹§?èûH,&gt;?Z1´WÿÀ§¿R6_x001F_XÐ¤?¨2½µ&amp;¿Þh´Eô¬¿À*'të_x0003__?Ú4_x000B_þFK¢?&gt;~îòv8¢?°=ÏB_x0006_}¿h_x0012_¯¿R¤­,Z_x0015_£?|â_x0014_Iô ?^_x0012_bÓpÃ¢?8·}I33?ÚÇöwkH¢?@ï&amp;eÐæy?¢_x0005_,ytÚ¦¿_x0002_w¥2xÇ§?GÊø_x0004__x0005_ÔÝ?`z¢¿0d,sc_x000F_? L÷V.s?pë=XÌ?8_x001B_±Ôég£?Ìä_x0016_H9§¿Ðpð$_x000F_?pz|ûÔ?p3_x000F_Yó_x000F_?_x0004_\Ä	_x001A_#¿(¼ª_x0017_ê ?_x000C_ÃE_x0002_P%?ðùÌ³´×?ø6Å_x0003_ø?8¹Eà?¬Q¿4? _x001E_Ù°u?ð©lWÖ0?`àÚ_x0003_W?~.c _x0005_ÿ¬¿ø¡u½wý¥?¼Cõñp_x0004_?J^_x001E_Ëé­«¿ôïom4?@¤âAD?_x0005_~_x001D_¯Å¡?tKPïµ?ÊR\__x0015_!£?g6ü$¡?T_x0001__x0003_4 ó¥?_x001C_°¸_x000F_B ?_x0001__x0003_jø¦B	¡¿¨¶Ù¼?$Øh!_x0001_?_x0010_¦&amp;m¤s£?ªt_x0015_oá¡?4}ü!_x0007_¢?ìV_x001A_X?ìA¹Í@¢? _x001D_&lt;7r¤¨?_x001C_ùXÉ?|îh¥¿_x001E_l¡:,¨?#©?Ô_x000E_%Ñüÿ?äGýië?°1h¬a?¨_x0003_b£?Øóeº_x0010_¿@î_x0002_7ª£?àlX_x0013__x000D_ë?$&lt;:_x0005_ùL?¬¤2bµô?ÐeôFR?*&lt;¡Q4©?Ø×hüb'§?`*B_x001F_j)?P:õ&lt;£?P\_x0013_aLÕq¿x¬¨¹_x001C_[?*=&lt;Ý°} ?¨#ÈP_x000F_0?_x0001_FÞ{_x0001__x0004_F¿ö÷øºª¥?`@x)×N?x&amp;$4¢À?_x000C_(	_x0015_¥GÀ¿ê¾J8Sµ£¿:ã_x0011_åþ¢¡? ê«V{Z§?ä38øÀ®?âpv_x0013_w¤?L u%ö¿¨±]_x0003_&amp;_x001D_?î_x001F_òþÂ?_x001D_ÄpTãQ¿Ìàg_x000C__x001F_þ¿Í÷h4¬¤?"B(QJ"£?àýÈÈ ?ð¨7ÀôÇw?2Û|a½?¤¿ðñ_x0005_ S?¸³*_x0006_g_x0002_?hò_x000F__x0016_g?Ðó úz?_x0001_cÜW;?vbÇÒò_x0008_£¿Nª_x0005_ØÙ8¤?_x0010_,óýT7¿xlÛ@a¤?Úe¦_x0008_p£¿³°_x0011_µà¿}í­§Î¶¿_x0001__x0003_N±VmO ?ö·ðTÛ¤? åËÝÀ¦?`¡_x0012_ô?_x0001_]¿ò^?ðjû¿_x0015_Ø¿_x001C_&amp;Q_x001D__x000E_º?b_x0002_à_x0012_°¿.þ«6ª¿$_x0012_n(0l? R­$?_x0008__x0012_%_x001B_;Å?8ÕÓ8`¥¿jýSR?P_x001D_Ë_x0018_YÐ?¨ÉGcg?+SÃî?_x0012_IB/¥¢?âgò¡¬A¨?x_x000F_;ky?jºm_x000F_©¿Ðåfu{?_x0018_f¨'0?_x0006_&gt;õÆc9£?¨m_x0006__x0012_¨¬¿¬ú_x0003_N£?ö-éF_x0006_¡?¾1ã_x0010_ ¤?{¦Þgz¢?0|ÚøJv?ÈeeuÁû¿Ð;íø_x0002__x0003_m¿Ü_x0017_F®e_x0005_?@"úõ±?èë_x000E__x001B_±½?_x000C_ñXj_x0004__x0010_ ?°&lt;ï\SJp¿@Ýi_x001E_öZ¿àÐ_x0013_å?_x0002_E¬_x0012_hU¿Te&gt;?$è_x0001_¢?Ää¼á_x001C__x001D_¦?@¢ô~_	¿bé)N@¡¿XÎ~Ei:?t]_x001B_VÝ=§?N¤g_x0018_^{ ?à¡f¶Èf?ÌN_x0010__x000B__x001B_ú£?àÍ¢Ó"¿8êûMðc¿Ü7Ê_x0005_ÜJ£?_x0010_³^$¶4?\z·ý¿¬1O_x0016_å_x0015_¿xJ}Êµ?ÔäÿäÆP§?4_x0018_õ\_x0008_º?x KNH_x001E_?\z_x0008_1Wñ¿KHdÃ@?_x0002_"8º·?_x0001__x0002__x001A_û ?hÿo|ú?qG·²¾µ¿_x0001_2P­_x001A_§?_x0008__x001E_@ÚG2?_x001E_¿àå§G ?]½Áæj ?@r-8_x0015_?þ#0~©¡¿_x0008__x0016_èÈ_x0016_£?ÿ0P"D?ºlqw#µ§?,Hó[_x001C_?lÅ9_x0011_[;?ø8Æ1pé?_x0016_Ë	Tµ?à&gt;_x0005_AÆ£?ÀØP£'ÓU?x_x001A__x000F_ C?¬_zaI?ìè_x001E_««¦?¯FÖûP?Hö'!3?XÁ£í_x001B_?D÷qÛ¯¿?Äï_x001E_kÇ?0ä"G]µ¡?Ð·_x0004_àS¿_x0001_ÈmU_x000E_¨?xô_x0015_/?°3_x0005_+Ó@¿ ðD!_x0001__x0005__x001C_u?_x0014_bB¿?Ðw	àt?ìÒ]_x001E_w_x000B_¨?lr&gt;õ­¿Ôî &lt;h?9!üËv¶¿²{eä¡?Pñ¬_x0004_y?NOÞ_x0013_=¤?l_x0013_x_x0018_?O__x001F__x000C_m¿´O'pXu¿¶ÚUg¡?_x001A_CôÛ×_x000D_©?ò%ô±b¥¿Þ	ú_x0012__x0012_ ?_x000C_	WHÂÊ?Â_x0003_E~hS¤¿ _x000B_UR_x0002_c?_x0008_ =¡ ¤?ìÈ÷Xèd¿Ê_x0010_z0 ?p§SÌ_x0013_?Ðìi;Ü?x2_x0005__x001A_¶?²ÉÀR(£¿|DÀª§ ?FpaÙ`?¨¿ØÀøàö'?Dñ_x0017_NÌ¥?¾÷^_x0018_Ã ?_x0001__x0004_dÉÊV_x000D_y?Pú¬%e?_x0013_¶!m"§?ö¼-Î2L¡?årô¨£?_x0008_ Ï«?®	_x000D_;üw£?(_x0010_wÔb"?è;î_;_x001D_?@ü_x0007_©+b?ì~_x0002_*?TÚ 	ºÍ?CÓµÝê³¿Øsó×Éö?çÊ`ç¡¡?_x0018_*¥_x0010_íf¨?0£=:_x0017_í?FÐ,{7M ?_x001C_"nà"è?úSìÕ.«£?ìÈ_x001A_ó"Ç¡?¬_x0003_«óµ¿¯ßþx© ?uêÑáz?ÍÜ±·î¢¿à³þt_x0010_}?"©§9Û½¢?fÀ§þXÅ¦¿_x0012_«ÊÖò?²_x0008_×_x0007_R¡?`¬·´è[?_x0010_ö¦Ï_x0003__x0004__x001D_g?ÁbZëó»¿Üx&gt;9ö:?à_x0012_õ_x0014_l?_x001E_/õxU?_x0008_Ò|N_x0005_è?¸N±_x0018_?Ü¡d\°¡?`l_x000E_&amp;¼hc?0aöôÀìw?¤¾K_x0006_?P_x001E_HÀ¥? ò³_x0001_b¿ìAÏ_x0003__x001A_è?_x0014_n_x0013_¿Ò«_x0012_É²Ô ¿àÃ¨é_x001A_ªz?üöX_x0008_ì¡?_x0003_°_x0013_G_x001C_|%?djï/±?0Ö1!Ðþ? ¤_x001A_¬_x0005_]?päÉ_x000D_?¬bå)²X?¬mÃÚºÉ¿P¶¡äF? ~¡¶b_x0003_¡?ª_x000B_ø_x000B_%¥?\'"^`?P{Whd¿ÜÇ_x0002_×_x0018_o¿xtA%Y7¿_x0001__x0003_@_x0001_"@Ú`?ð8Ö_x0012_ã?k.ý~¡?4¨0_x0015__x001B_?\&lt;&amp;IÂE?_x0001_Àm­t]¿º©_x001F_ý¡?Ì[ú#4?ÀÙ®.9z{?_x0019_ü=Õþ_x0008_²¿æêßÎÚ ?_x0014__x0004_®_x001D_þá?JßNøn£¢¿H_x001C__x0011_dä?fQ×Ë?_x0002__x001A_ Ýþ'ª¿ø_x0007_õ_x001E_â»?_x0014_L-É¿¶åIì_x000B_§?èûíøªg?_x0014_üõ_x0016_Y¤?Üã¯Ó!£?ô¥¾RPí?Z8Ù¶&lt;¢?0_x0001__x0001_*,E¥?½oý(Òu¶¿xÃd{h_x000F_¿²_x0019_Î6ø¢§?|SO?_x0008_ê¥?ôëGô.|¥?ZáÎ.²È¦¿ð²_x0013__x0001__x0002_3é¿8ûÉ¬ú¡?´WÑÆÔ&gt;?_x0014_)Î_x0015_¨c¿hìÓ_x0006_­L?=ôgZ¿_x0001_,ÔÔ&lt;M¿M7½´¢?¤Ûþ_x0011__x001E_È?M*Dw_x0014_¥?¶ý[õ_x000E_!¤?ð®¶´ÞÅz?Ô|ùx0Á? à&lt;_x0005_NÎ?xU y_x001A_¾¡?à_x000D_Í×J?HÌv5¿|ÇÍ*MÃ? äØ	Ì?Ê9Dh¸Þ£?HÊÀ_x0016_9?Ð=ß-,?¸;_x000E_6Gb?ïÜ4Z_x0015_T?Ö AV¿&lt;þ|t{p¿Pv·#Ù¦¦?@ç_x0010_rü?_x0018_X¢õà?D³_x000C_?¤£D¥?ü×z-¹?_x0001__x0004_àö _x0016_ä?Õõ_x000D_ü_x001F_ü³¿zÇöiî¡?Àî5_x0003_Sê¤?"_x0013_rN_x0004_(¢?¤ª%aèG?¬±_x0002_«Q¦?²2ØªÕ¥¿ÄÛÈk_x0018_?%WÀ9¥?$îqò?¤PKö0_x001F_£?ªm7ãò¤?ð_x000C_=&amp;c&amp;¤?â_x0003_÷_x0014_ ¡¿PÎ®\/&gt;?_x0001_!çKi-¿Ü@e_x0019_F?:A³_x0016_Å_x0014_¤¿üd'±9 ?LGd_x000C_²ß¿ÐQØÃÈí? ío8m¤¿.âÚ_x000B_ØZ©¿\GS¡¿¬ãÌÁ£?PL¹hr_x0006_?nÝßL·_x0008_¤?`'#[y`?ªOh_x0006__x000E_õ¡?æB,õÌ¼¨?|bf_x0003__x0005_if?XOàód?zÛ­Ï¿î¡?HSoö?_x000E_÷ÓÃ£?_x000D_F?_x000B_Ã_x0008_«¤?´Î@ éØ?°ù#«:M?ýÓÌ¿{?@úHíÍ?_x0003_zÄ±zg¿àÞø\Ò?Ô¦ãä®?|¢_x0002_Úê?_x001C_Çúuüà?8_x0001__x001D_ÁøM¿ÀAa_x0006_xE¢?²=ÏÚ?ä)_x001E_Kþ¹?ëú/±&amp;?¸¸´*_x0006_¹¿x_x0016_Iö? é¬)_x001B_a§?.Y uº_x0003_¦?lë_x000B_±uR?ÆòsQ^£¿håôI@"?[©_x0019_¶ë_x0013_µ¿è5Éã_x0004_?Pº*ÁkP¥?öNm¤?_x0003__x0004_|Q¾vc?Lìd_x0001_§¤?ÀÂÛ=©S¿´ÂÏü°_x0003_?è@ÐÐÎà?à9î4Z ?øHi_x0002_Ë ?`_x0012_DbÏÝ?dH&gt;v~	?,_x0014_ÖpÐ^¢?Øçå%_?Ð_x0008_em±à{?ìí7ZÖ£?XØ_x0007_v©¢?yå¥I:Ñ¸¿D6Ý"_x0012_? _x000E_a0ZÔ?j,z@_x0014_ £?_x0003_½É_x0016_E¿6UJ²A§¿(6 ZèG?¤KÛöh?Àü_x0006_$?@ÀòðÂV?ò_x0016_[Ã£?'J_x0010__x0008_¥¿¾O_x0015_½¦?lîUòc?RMÇ&amp;_x0004_Ð¡?8=dKaÞ¿üæÞð´?_x0018_nô8_x0004_	_x001E_a¦?	\XU?¡?è_x0005_¶Ý«?\-ê´§?Z#ä_x001C_x¢?$23\Eî¿`p$©_x0007_??_x0010_tª_x0018__x0012_«?Lá_x0006_JËì?x¿ì^ ?Ô_x000C_Lòï¦?Ð0Ð}$lq¿`ËF@Fq¿´T§Ür?_x0014_Ën_x0019_;º?nyÎ­ù¥?¦ðë|3_x0019_£?ó&gt;¼Ñ`¿ÊhØ®¡?ÞÓBÙü©¿_x001A_íO_x0019_-¡?æÞZoe¡?:5è_x0002_z¡¿Ð=lö_x0012__x0017_y?Ê­®õÿS¦¿_x0008_ò|k¶_x0001_¢?¨_x0016_tòD%¤?ðKÚ`RA?_x0011_Om_x0003_¢·¿_x0018_ðà'Zß¿ 9xo_x0017_z?ß_x0018_ý_x0013_¢?_x0001__x0002__x0008_LFq\Q?_x0005_sâ4£?_x0018_ºÉöï£?Ð}H_x0013_6ø?_x0004_A¢F¿^-P¤^£?8_x001A_ßÁ9¦?lõ5ûáÞ?xÜÊíhC?tHÇÚ%§?0]ô{¢?_x0001_Aì_x0011_BFN¿lÇòÆ_x0014_?&gt;_x001A_MDX2¨¿ÔßI6ta?U9_x001D_jp ?¡fc[_x0015_?Ð_x000F_S_x001A_?\PÒc?[»Íß¿¼Á_x0019__x0011_Ô¿"ªXð_x000D_ ? ¹÷{¨_x001B_f¿&gt;å_x0013_ú¡?àL&amp;U_x001C_+?ñV¶õ·¢?Ð$Be©§¿ì©ÜS»ñ¢?øt@R7Z¥?ÐBudzq?x0ÂÖL¿?6=Ã_x0001__x0006_Oà?¸@4Þ?Æ_x0010_/&gt;æ¡?(_x000D_O¹££?rÄ\u_x0019_¥?_x0010_&lt;}ßÈM?|òÓrÎ¿K3ß_x0005_?F=4_x001E_§?_x0004_ä·_x0003_â@?H_x001D_ul®Ø¿¾ó_x0002_¶¯_x0006_¡?_x000C_?ºãî©?ØÃuc_x0002_´?ÖR)¼4(¨¿¸VB_x0015_?_x001C_Ê_x0006_(N?X_x001E__x001F_Õ/7?Äûû)Å?ºÅÞ/§¸¥?X½#D¢É¿¸_x0008_¨XË?`áp_x001E_^ºb?ü!¼_x0012_à?_x0002_å× ®¿à'À_x0007_£?`lÛ?Zö6x2ù¤?xóGÙJ(£?p·÷c_x0013_±r¿²íj+þ_x001E_¨?¨±YÈ¸U¢?_x0001__x0002_Ìsr_x0008_Ï?ø!ä6×&gt;? GiéÌ?ü_x0003_¾n¿à	µór?NíÞ_x0010_p¨¿Øô»ÖâÇ? ¢bÁÜkn¿\	¿!1¿È? x_x000F_Ñ?(ËÕl£?è~$üÕÏ? @èå_x000B_ ?\	_ m[?,WÉvt?@&lt;5×Ðq?ùµ¿ìÄM_x0016__x001B_í?l_x0014_¶g?À¦_x0010_~66e?x=W83Ú?_x0010_é¤N¸P?_x0001_@zyiú?ó}®ùÄ°¿PÈÂ=_x000F_w?ù0â¿@©_x0004_]ÝY¿»_x001E__x0006_Ô¿Äh!ÒXò?¨^è7_x0019_?H_x0001_ iþ¥?l=Ý_x0005__x0007__x000C_Q¤?_x001C_IIñi¦?ÄÔÞ_x0018_2£?,vßET)?dÜ!®b?&amp;_x0019_!_x0008_v4¥?¨Ô_x0008__x0004_ü?_x0004_®íÊ_x0008_î?¤¡XaÙp¿zÓöq¨¡¿¯½:)4 ?«Es/}?0âÓÚ_x0003_&amp;¡?ÆV[¿"Þ£?Lxêèÿñ¤?Tà_x0008_[èC?_x0010_pÔ&gt;mt¿ÀC_x0006_ôÿu¿°_x0015_Ü­¤?p4x R?´Â3Zd¿xY½_x0002_¾_x0004_?pZª_x0001_¶$?_x001C_*f·8£?p_x0002_/ñz?R×õKPs?âé _x0013_V¨?¼èS?X7Ù¿Ð_x0004_A_x0006__x0012_ |?_x001C_â DÏ?(¼±B?_x0005__x0006_ ¡ù_x001A__x0018__x0014_w¿_x0005__x0014_T_x000C_µÑ¿ 	Asý9~?¸3°Y?hÍt_ÜÜ?ì6WËs?NýÀ%ç§?$6~²î?4¾´¤÷!?øéï¢g? W3?ëB?ÌÖ°_x0005_AÓ¿pGÚí?,&amp;OÅ_x0003_?`&gt;t×p¿´6FF_x0005_?È§_x000D_IA¼?úäz_x0004_üê¡?d÷CÊÌ[?4èv½8¦? ;_x000E_yîq?6|Ö*Ã1¥?YûûrY²¿l._x001A__x0017_Cÿ?hË@WØ ?äSQËdc¿À_x0002_®U_x0011_Â?_x0014_û_x0001_Þ_x0012_Ø?¦-_x001E_Ûa¢?2_x0005_n_x001F_§?`ÔoWõy?ìÊhY_x0002__x0004_}?@_x0001_«W°|¿Ð4EøGÖ?_x000E_¿_x000B_c+i¢?Ø§4_x0007_Õ¿:x_x001B_-8¥?¦_x0003_9_x0011__x000B__x000E_¤¿h¢zëâg?¢zU_x0008_øª¿,ÒÜ!ÓÝ?:U¼4¢£?Ï)O_x000F_ë³°¿ÎÌ_x000C_-Þ¨¿_x0002_6æ_x0014_uãE?Ô_x001E_ä\·9?@b3g?_x001D__x0001_«[¢?Üµõ9ÃÐ?0¥æ¤v¿Ê¾Ìsu¥?ðµL%*x?ð¿*__x001F_t¿¦¦¾æ^Ð§?.ËÝ_x001D_?ã¢?,ï_x001A_0=£?0{x½_x0016_%£?Pó¤WÌµ?à9_x0007_«Áÿh¿¾Zbnº¦¡?)_x001B__x001C_ ±ô¹¿\^èïo?ðê®c¤?_x0001__x0002_$sö¾? å©Z@¹?Ì_x001A_n_x0004_±ø?_x000C_´_x0018_h?lÕ¼è¸¼?&gt;A4ö]ÿ ?_x0001_ÞK¾§®[?ø|2}J?_x001E__x0003__x001C_.&lt;¥¿ÐQ§ú_x001C_¥? oNn{?M: óJ³¿_x0010_§5[v?|	æ\5 ?ðþzÞß¿ §_x0016_ô»ø?òV_x0005__x0014_nÝ£?¶[à©¿ð"Dgq ?è|Ø_x0002__x001F_é?LÓA_x0017_Æ?7³_x001B_-Ó?ÔzJ¸·_x001B_?_x0008_t}¿_x0010_?D×z:_x0017_?è&gt;ÓÔ_x0008_Ü?Â/m39æ¤?4Lcb_x0007_û?±±TÞ?Ì_x000C__x000D_Ä_x0019_#?ä5_x0018__x0016_½¤?dõA_x0001__x0003_Qy?L¼¼NDm?_x0001_ó­ß¸¿@¿*È&amp;àA­¿ûÎ}¤?8ãGP?¬îj¼Ã¡?4_x000F_O1_x0018_?_x0004_,c|Â_x0003_?8t,Qß?4&lt;/È}_x0018_?¼4ÛÑq?àÚQÑÛU?¼·ÅÉU¿? Â_x0010_°_x0017_?ð_x0017_»±Zæ?_x0001_y"Fâ3?À:³_x0017_tj?Ø_x0002__x0019__x001A_*Ñ?_x001C_ãÀ³Ý¿&amp;ºÁ_x0019_K¥?ô_x000B_MwÚ?pÙU¥n`v¿xe_x001F_&amp;o¿À²x_x001E_v~¿Ún?Å8d¢?D;o±öz?|p¾Ík¨?ÐÕÉ¾&gt;?^?Vù?Ögûø¢&lt;¤?èi£¥µq?_x0001_	Ì ±íPÓ?³ç4P_x0008_±º¿(TA.ë?yn£Ë,±¿è_x001C__x0013_ÖrL?r_x000B__x0018_ñ_x000E_¡¿_x0018_&gt;Õ¢¶§?_x000C_ã[9_x0012_Q?_x0018_$_x0018__x0019_?_x0014_ÕQ_x0001__x0007_?8æÐò_x000E_Õ£?h_x0018_oËM_x0002_¥?ê¼&lt;F_x0002_" ?põ_x0005_¿^¸?X_x000C_Á}¡¤¿Ü_x0003_#_x0010__x0017_?&gt;j@ý£?È³=%??@©_x000C_sn[¿üMÈ_x001B__x000E_ø?/vä/J9´¿¸ÝÉ_x0011_¿$qw_x0014_jÊ£?H_x001A_­2á_x0013_?§_x0006_!A?ìJÓï¿_x0006_2_x0003_9_x0017_ÿ ?X°s{nq?_x0013_á3_x0004_À_x0005_°¿ä=ÿØoà¥? "Ú!_x0016_Ú~?_x001A_8_x000E__x0006__x0003__x0005__x0002_]¢?dsdh£?3}I_x0018_È?þåÑ_x0015_RÚ¥?â_x0010_³q!Ñ£?ìZ_x001F_-I_x0015_?²_x001A_Bµ&gt;ÿ¥?py¯a+?_x000C_ZP4¾?(cÅl¶?Ðÿ/_x000E_¥z?ôa-üü?ö@É¢¿\+_x001B_?ør_^¢?ø_x0017_Vy_x0018__x0001_?_x0016__x001E_ÿè?°U_x0004_Ô_x0007_?à&amp;­¶Çm¿Nì£õJ£?d9ñ_x001A_@~?\UÚ_x001C__x0005_á ?_x0010_Ê$	S½?ì'YÝ)?p!­_x001F_Þw?Ô;:±æ?Tì0$Ö?=Ç_x0001_Á?_x0003_5É_x001E_]_x0016_?Vò-äþ©¿¤@ÎVÂ?¶/Á«¡?_x0001__x0002_ðúÐPD't?ÈÆM±÷? ôqý_x0011_W¿*Õç%zx¢?_x0001_ÞdOm?à#_x001D__x000B_Í_x001B_?PiO_x000E_d¦?À=ÒN!¾}?Ñýc¹¤?&lt;â ?üøO_x0001_?ª85_x001D_S£? :,3«?°_x0004_#Ã¼?_x0016_ ÚÇ·h£¿¯_x000F__x000B__x0001_-§?4âä|ÀØ¢?æJÌA'X¥?_x0002_öÓ	*¤?2ùéKp¥§?È­ã¹¼U ?0× ñv¦?°ñ¶xÚ¿Ûÿ/¿¾b\¬M ?_x0018_¿_x0017_ÁÍ?l}ßÐ×_x001C_?èb(?z@o»_x0004_O¢?À_x0013_Ù=ÛQ?äü§?_x0008_(ÕU_x0001__x0002_úï?´ÔÁ)ÎÕ?PFÇWs:¤?Üñ6©_x000E_q¿_x0014_e»EÐ_x0018_¿®ÂçlaÀ¤?@éðz®¶T?ÌwI#é§?4+ 	Ò_x0005_£?ðN_x0016_z/¦?Rë_x0013_5ÿ£? »Ãì7s¿_x0010_åþ,Ûy?ü`_x0018_½_x001F_.?	á_x001E_*ª?à!ád_x000D_§?À«	ÖF¢? ¼z¶y¿ì_x0002_8Ø=t¢?ÓÇE ?°Ö+t«§?çj_x0011_­f.³¿@øjvJ?8Ô¯ÊÆû?#K½Ë¦^¿_x0001_µ_x000E_=_x0007_W?Àö5.Âr¿T~_x001D_þù?ìØtÙ_x0014_Ä?l·_x001A__x0007_ñ®?ä_x000C_h	¼?w_x000D_©_x0002__x001A_¨?_x0001__x0002_h{âyîð?\1_x0016_µ©¥?~(Ì³¤?¼e=*v¬ ?ÀgD×Nâj?=_x000F_Y§?8ÂÍæz®§?zê×ç~¦¿PbAYÌ?ª½'"HJ¬¿¤_x0003_A&gt;u¿t_x000D_r\Ä¤? `§ýT?Ì#_x000B_ =T?@+öáäðX? #'&gt;µ£?ìÉs}_x0011_?À\\c?,ûÿ_x000D_â?|ðô¼#\¿,Nw«ºb?Xyã²Ú0?à_x0006_¶ê`¿0Ëg_x001D_Ïø?ÖKHl_x0017_?ºøßV[§?0I¤þ&gt;_x0014_?üOÂI£?hÓ	2z?à_x0011__x0016_à¿8ÌU©e7¤?_x001C_Å´j_x0001__x0002_]á?Ø&lt;O_x0016_W_x0005_?DÖçl?Ð}_x0011_+Áã?Ð.~#:4{¿IôÙ#¼³¿X°@)Å? Ò&amp; oóe¿0RºÌØ3?ä,¤n_x001E_¤?Ùé^zf?¨_x001C__x001A_ÖÜp£?Ox_x000D_½q¿°ëÁ÷¡?h/zfýð¿èp±_x0017_õ? øt_x0007_kc¿ðû	í{¿$Ä&lt;ÎTf?ø¿Ê3qü¥?vÑúk¡?h|}6? X+_x000F_~ ?¸´Î_x0002_ö?,ÝSXÄ?Ê_x000F_älm¿£¿ìCû_x0002__x0007_?_x0010_q9÷?hn_x0018_èº?¸kA_x000F__x0011__x0007_?_x0001_ÞØë_x0018_ñ¦?ì¶_x0017_Rå¤?_x0001__x0003_(_x0016_:»×j¿@b_x0007_ì£?x_x001B_úÕw?¸_x0006_¦4=Ì?Hj r!÷?ÇßÝ¦¬k¿èîZ#¨?ð1Ðj ²?ðY_x0014__x0002_õ?_x0012_V£`Ó ? Áh\¿_x001C__x0014_8Vç¡?0è0d¡­?ú_x000F_eMÚ£?_x0008_h~Ø*_x0010_©?_x0001_,öX ?cÊFï#?°;ÖÓ_x0017_?PKÉø¡_x0019_?lLöÎZ¿èµ#ñÏ?ÒèÌ'¨?_x0001__x0001_fåßs?_x0004_*+¥_x001D_£?0_x0003_×N8?8/_x001E_|ë.¿ôÌõ­#U?ôë_x0016_ça·¿f2_x0017_f/_x0011_ ?_x0001_²¸«s_x0005_?D3_x0007_Çö¥?àåÊ_x0004__x0005_õ ?¼r²u¤¢?PÐòÊÀDr¿ÀâÑËo?.Û ¨õ ?8wýAG?öC¾¤¹¦?HÆ@_x001B_è_x0018_¤?&amp;_x0004_¥_x0011_\¢?ì&gt;1õs?@8_x000C_âÿe?à/Â¢Söz?p ë%õ?H¿Cæ_x0005_?_x001A_E£~v£?´ìE*¿_x0012_iTkz( ?Ðç^&lt;)_x0001_q?_x0008_F&gt;Ã?_x0010_fÌAo¡?&lt;ÞU_x0016__x0003_?_x001E__x0001_0_x000B_¤?ø_x0002_éCÙ?è43_x0005_lk?TðØÛ&lt;?ì³2Ò¿¢?Üý¸Ò_x0001_G¤? i_x0004_*_x0010_g?²à_x0013_©»¢?TP)_x0015_"¦?_x0004_¾_x001D_9¥sO¿ ©S_x0017_?_x0001__x0002_øn`°¹ë?fzÊùÖ0¤?_x001E__x0004_ÐJL1©¿cH¨ºN»¿(ãG6;^?Ø6h¡&lt;¥?fçjºÁô¦?´{Âf}?0`ãiÒä?3êÿÅÊ¨?à"Nn¿¶¸$¦6Ô¡?ðoj?Àí[õÉq?$8_x001F_¼F¿Hî8°8¡?Pâ&gt;_x0008_eÞz?pÝ,£Þ¿_x0001_´ù¨1?P¸ò;M_x0019_?_x0001_¸fó(=_x0018_?¨Ç¼±Ï?X½Bÿ&amp;?¬KGÏ?À©XÍ¿þu¿_x0018_fØ?`BÖúi¥?þiué9£?¸¯_x0018_qnR??_x000B_×l[¡?°A#%Ô_x0016_¿.Ö\_x0001__x0002_$4¦?Df st´¨?_x0010_øö_x001D_î_x0019_?_x0001_Ôýb#qr?°à¯R_z?&gt;ö_x0008_m%]¦?ø¡`£"p?|YyÊª¢?ø_x001D_ù¯_x0011_?TCÁ¹_x000F__x0008_?_x0018_:%ÃÈ?è$2:I³?X8_x000B_I19¡?t¨d^dê¿x_x000E_íÎ!O?l%MØ¨:¦?ðo»8¯¿Þs^?¡¤?,âÆ]óÜ?þúÕHÚÒ§?&lt;)#=íW ?0j_x000E_É¡?t)¤_x0010_?Í_x000B_rp?dzwÕ_x000C_ä¿Â±Q­¯]¡?BqX\3¢¿öt%¿_x0013_ ?XÝl &gt;?ün¯C\?$¶_x0002_ÚïK¿/T*p?_x0001__x0003_¬ïÙ¼O?ðRa_x001C__x0012_?_x0004_W_x000B_ò¢p?_x0010_¶_x0004_GTVq?¥G_x001B_éþ?(H¶8ñj§?Ú0_x001F_	n£?_x0001_Z¤&amp;I¿¾åí7o?`_x0004_l`JÃ}¿Ò§	ï_x001F_¤?(ô!µcñ¿t"è¦]?T_x0001_B_x0008_ _x0010_£?_x0017_gLs?Ìb=é?ôÖº³_x000B_?¨Bª_x001A__x001B_? 061ÿ?&lt;U«³ÿ¬?lC.!Ô½?Ì£&amp;Á½¥?ð´Zgµ´w¿þ»_x000F_/à ?:62¦G_x001D_­¿²^øýW¥?xâ,?@KxV_x0003__x0005_{¿à¶pXµÙb¿O*cª¨?B_x0002_ÒTüÈ¤?_x0001_ôpB_x0008_	¡Ý4¿lý´ûÑ?í2oDl¢¶¿_x0005_ÿü_x001D_%µ¿`Øñïu_x000B_{¿´úë _x0004_h¿lÈ:_x000C_©þ¦?_x0008_gÖ¹ÙÑ`¿_x0008_à«;_x0001__x0002_0¿Ô_x0015_þ+é?R_x0003_Ìäc ?ÔÌùâpp?_x001C_/9Í¿(_x000C_8_x001E__x0018_~?Ü_x0004_)Ò	¿þÈ_x001D_d_x0017_k?z5¦»/¡?Ü¦_x000F_hD?TÍÞÂÑÛ?_x000E_Nbà8¨¢?_x0010_._x0007__x0012_?µé_x0007_¹?lB~_x0018_æI¿ü¥ýNvÐ?"!'*ë¨¿¼C&lt;¼­_x0017_?_x0004_þêUs_x0014_¿¦ôWT_x001A_½¿4_x0005_k_x0006_5Ð?¼2Y_x001F_è_x000D_?ÈfSá2·?@Ô°_x0013_l\~?_x0004__x0007_0×½ª_x0011_?ÐZ³_Ð?P)õ±÷_x0016_?$_x0012__x0004_@¦_x001A_¤?_x0018_%\ÎÕ?(ÚÂ£­+¿_x0010_¿aõ|Dr?_x0004_1WÖy_x0006_?4ðPo_x000D_Ô?f¦Ib_x0004_¨?o_x0001_Iý?Ì0_x0005__x0007_4¿²B¢ê	5£?Ä_x001E__	e¿â_x001F_¨®æ¦?8_x0002__x0019_¯±¿Ðö_x0010__x0011__x001B__p?&amp;áÖ¤­è¢? ÖWÊ°?¸_x0010_Æó?0á_x0004_É{4y?ø(0;o¬?Øg[6ÝE£?Îü|&lt;&amp;ä£¿Ds!¤¿@ä"ùö]?®C)¸W¥?'­&amp;}L¥?Ð{ç@Ù?}]cM_x0003_?ÒDþ'_x000D__x0013_¦¿_x0012_¦~¥_x0001__x0003__x0013_Ø£?XZjJ{¦?¸ÔÏVâ¡?q¡!?¤Fl_x0002_ð¤?_x001A_öDç_x0004_O?Ø¶Lä?_x0001_"hm~,?tAgW^)¿8÷í_x001A_/?ä«µ&lt;Ê?°,Û_x0008_ìÒy¿ .,ìL?L_x0017__x001C_æ@x?_x0012_9«Kë(¢?_x0013_¬"Åö?t¼_x0011_´¯?Äi7-1¿´µ_x0010_õÜ¨?ô_x0013_çS?¢íÀÚs¿&amp;&lt;ôç.?ì¨xJÁ³¿À2:ÐÕ?`_x000E_ ¢Ì?_x001E_d&lt;z¡? â±S_x000E_Z?è8}à?_x0016_$²óµ ?(ætáÉ¯?¶aÖr?|cªuça¦?_x0003__x0005__x0001_¦"õ¢?@Á;ß¼y?_x0003_ _x0013_Ï«Â!¿ª¡¯ÎqÁ¦?(£¡¸¹_x0006_¿Þ_x0003_¾,¤?ÚW¸«e¦?,ïÌ¼Ò?ÀÇÏ´Ï?È³_x0002_s¤?xûÙfl¿_x0018_?@Nä?Å¼ þp·¿ëú3ì;? ÝZSTý?_x0014_¢_x0002_±KÛ?(Ù.e_x0019_G?8OIiñ?._x0014_»_x0002_1E ¿_x0001_tn~²?ØÒ_x0015_ _x0019_ï?@°hyØSX?|ÀÍì}¥?P_x0013_É,w_x0016_?n_x000F_­Î_x0004_?ð_x0001_M¦©¿@Îcºý_x0018_~¿þ'õ_x0019_uF£?$_x0002__x0008_¾)?èò(Æ¬_x0003_£?ä¹n_x0018_®¥?./_x0001_Å_x0001__x0002_Ë°¬¿X=ðAã_x0018_¿&amp;dJ&amp;Î¢?ØTHÜ|I?ki-Òä?Xq"Úº§¿_x0004_OH3Ns? ¦åä2§?àÃ!*â?è_x001F_Âê¡è?ÑPä±À¡?ü¯_x0013_Ç3¡?_x0001_£×Áá0¢?H_x001D_o×Ï¢?À°oúØÉ?ØÞ¨N½¿@ön)ÓÛs?0ÒÁ¡_x0019_+¿È_x0007_`_x000F_~þ?_x0001_Y_x0015_M_x0015_B?£Q`]¤?_x0018_·üe¡?r_x0008_ _x000F_¼Õ ?L2/o[?_x0014_Ñ?»_x000B_?¨zós?øïó_x0007_D?p/Mh_x0016_ü?_x0004_$@pA§?@~º_x001C_z_x001E_X¿_x001C_¾!Û¾¨¿à&amp;R_x001F_Äe¿_x0001__x0002_ZÄ_x0001_n_x000E_¾§?T:ý&amp;»?l_x001F_@ÑÏ×?P:_x000C_ð±±?ø½µ_x0001_DB¿hÂ_x0011_¨.?Ú£½ó§?âE#e¢¿_x0004_HÓB}?RdáZ¼ ?_x0001_ß= Ù0?(výPßX¿_x0001_£à¿å&gt;?_x0008_ç_x0017_éÙ&lt;?à`+p©¿¸L×ã¢¿ìJöÖ¿?°¦o_x0006_?ÙUogN?_x001C_ÒÌu]¡?þ_x0011_C_x0012_Ï³¢?"Fíùd¢¿b_x0012_ÿKöÍ¡?Ü­(_x000C_?~µX&lt;£?`_x000F_&lt;iÜc¿&lt;·_x0006_Ù§?"ÉÛne ?x*%?H³_x000F_¯ó?_x0010_Ï¥_x0013_Ó'?_x000C_VÝÌ_x0002__x0003_iÏ ?_x0002_îº-_x001D_-?0_x0005_UÃÓã?_x0004__x0011_}{àÂ?ìz[&gt;Íà¥?ÐÉ6ÿs?Ì/_TaF¥?6£"c¾¨?qkl7T^±¿¸UêH£?{ë¾3a ?_x0002_%y§_x0001_6¿xC°_x0014_æ®?_x001C_Ý|cØ?_x0010_RÅ;!ò?üõ¥|¯£?_x0014_y¿,?à¬Ta_x001B_î?_x001C_fÌJ¿_x0014_º_x001D_5_x0011_?ØÐïUk?¤­Ô:_x0008_Ü¢?ðþû_x000B__x0019_q?üQ_x0001_Ýë?_x001C_C÷¸{¤?ï°¿ð?rb)¨¡z¦¿d¿ïo¶?ÔzK¶?¨&gt;Eë;Ó?òÜÍòªì¢?(-(Bt$?_x0001__x0002__x000C_ZS#®ð¿´H°¿¿°22ì_x000B_`?¬Ð«ôÉ¿È\ç__x0005_?"IÄüÊË¡?°¼¾ð­j?_x0014_Âm]ÃÁ?¼ 1_x0002_w_x000D_¿Ð-d'¡?¹±?q¤?ü Ó@_x0007_æ ?bAb¬+¦¿4äðA¥?à¾P_x000E_Çg¿@w7°¤?_x0014_¯É¾_x000C_?´BAAú\¥?0_x000F_S¼?¨Ñ8øg¿Ð:7Ã#?*wN	]£?ô_x0018_ÉÎ¤?nKnëR£¿_x000C_ÔvÇÏÊ¡?¬BZb?Ô+`ôfû?&lt;=ÌX¸¡?ê	0__x001F_¢?¨§Í³·?_x0001_=Ê1i?¸Qö_x0002__x0004_"@?´=y^g?_x001C_è¯tk?À¼ß_x001B_6¿\YÛ_x0013_T?`Ö_x0003_$òc¿$1&lt;Ð«ø ?P_x0019_â÷_x0007_?¸mÈ]k?XÄÒÅ	÷?pz¯c ¿_x0010_8N4ç?¸§°K?Æ_x0012__x001A__x0006__x0014_n¦?X®¥Á¨ý¤?àë#­Æãg¿¢_x0001_ç[®­¿Ô~K·_x0006_?Ô!ÑÐ_x0017_Ð ?P&gt;y_x0007_Öu¿Ü¶_x0008_«)?rþåÂ·¨ª¿Ð¸p/`2?TPpK_x001D_&gt;?_x0004_@ÕçÖë¤?Ìh_x000B_Ô½¿¤R@r?_x0010_Ò_x001E_yáP?._x0008_qXi¹¥¿(_D@1!?t-_x0019__x0019_ñ	?o_x0002_~?_x0004__x0007_l#_x0003_"ÃÒ¢?À(%iÛQw?_x0001_Pq}½ÿ°¿üü_x001D_¹_x0018_m¡?0_x0014_Ëu~?ÈÏê_x0010_¯?_x0001_wÀ@^?°¿D\µò_x0006_Á ?ÑO,Ù´±¿XëñæF?ÀE_x0007_¿÷º¿¾_x0001__x000F_Ó¤?_x000F__x0002__x001F_í_x000F_¦?¾f_x0001_f_x0014_ö®¿_x0016_yÍA;l¥?À_x0002_N_x0001_£¿Ì_x0007_ìvfi ?Î®ËhO¤?¤_x001F__x0017_Q§?ð_x001A_W¶Û'?x;*_x0005_¥?N|&lt;ÇÈ£¿¤ã·¬¢?ðd³ß?ý¿¾%¶ztÂ¦?ÊÑdºñr¦¿2X^@¿?_x0010_#(ÐGC?_x0016_zpó_x0006__x000C_¥¿PáÂ_x0019_¬Ô?¸Eü­äÀ?hì_x0001__x0002_}þ¿LC:lÍæ¿@_x0015__x001A_	?ôì&amp;Ó? ¬SÍº¿:öå&amp;£¿pJé«Ð¿ôæ@«4£¿êæ*nO¨¿_x0018_|&lt;nÍ*?0ä_x0003_%É?_x0004_!MÝò?è´"mp?jÎ_x0006_ë_x0013_ë¦?@NFª¼i? ìÎ*&amp;?D7mÈ¶C?Ú;ý(¥b¢?«Ù*âÊ_x0014_´¿¼_x0007_9Íø?h¸Ì?-ÏÇÌ?Ü9&gt;9v^¿**hæì?¢?°f$u&amp;»¡?cé\	ß£?&lt;·T¶ºÇ£?Þò¢­ø¥?Úìª¡¥¾¢?8Ìdp_x0018_¿àC]^î£?x_x0017__x0017_G?_x0001__x0005_7µ_x0003_Ñ¿Øý_x0011_ÅRá?Ô6Âuµ\?à·`_x0016__x0007_¡?_x000C_ðS*_x0010_?_x0012_µ%ÚMD¢?´¼_x0010_fbS¡?rö|1?p _x0012_Î³ª{?Æ½ï_x0011_t§?ú_x0006__x0002_Lµ¡?Xh¯p_?ÐQ¾³?àú]j58?È4×N£v?FS`¢#¥?_x0012_A{Eä¿DÞ¢ì/ ?0]3¦y¿*¿sa2ò¦?_x0004__x000D_Eíò×?ý¼Ø_x0011_¿¸_x000C_1_x0013_e?TÙnx_x0007_¿ ¨_x0013_ÜÒI? w"UÜ]?:sýy¿XÝ5ó?_x0001_f.JFËe?`ö_x001B_yØ?0þ_%; ?2ú@Ê_x0006__x0008__x0003_E§?_x001C_pÒêU¿øg¶÷_x001A_?À_x0001_ô\.Jl?¼ûÈz¿ÌÉ_x0018__x0002_?Þ%ñÒÞn¡?_x0002__x0019_u_x0001_NR¤?líKÕç{?Ð_x000B_Ãø_x0001_¥?à!?Éh?ü[5ý_x0013_?bP.9¿üáFí¤¤?&amp;g4_x0001__x000B_£?¾öæÍ ?0!~_x0013_Õ ?Dºìgé?x_x001A_s%%?H`¾óº&lt;?ßg_x0002_Ëd?_x0006__x001F_R¤_x0019_VG?_x0014_ë~å¥_x0016_¤?Ê_x0008_ß¬M¤?¾n_x0005_9ª¢?_x0004_aÉÿÎ_x000D_?|6µ'1¤?h_x0007_	4þ¬?hêÿÈB:?${§½/å?°À#Âå?_x0014_ã¿Ã4¿_x0002__x0003__x0002__x0001_×x2?ôMp_x0004_i3¿8	_x0007_ñT?øbu­¥?äuÓ»T2?_x0014_rü^ö5¤?_x0002_ã±;FF?@»Ã/â_x0016_ ?à`\Ï_Qn¿@»_x0005_¿al ?Ä©!_x0016__x0018_¡?_x001C_JnÐÖ?_x0012_¸r¸®Ç¦?è'«ñ½£?¤jTû£?_x000C_¸&amp;ìQ&gt;£?(@_x0016_q_©?¨µ(íÿ¢?@übá;N`?82âô¿`­ÝË©?|yË¾*§?_x001E_80_x0001_v§? î_x0018_:epm?À-×97Ep?XÞ_x0014_¦?_x0018_Iù%J!? ;JXè?_x0002_è$Èï+¿`óìo»\w? _x001B_óI&gt;e¿ú?_x0018_ó_x0001__x0002_æk¦?xý$}_x001E_¡?\¾HÍ_x000C_Æ¿@ImÔ_x0019_Ä?Ðvrÿ}ýq? ?HÐj?&gt;_x0004_B1½¡?Q&gt;¼´¿`åü}8j¿C*._x001F_? Ï4&lt;0?Âõì|:£?_x0010_¬ËiKÀ?¾r_x0013_Äó*£?ÔÑ?ôû_x0011__x0005_Û!§?\_x001D_F_x0005_\?Ï_x0018_\_x0017_y¤?Êßù0f«¿µÑ¨ªL?,ñ2_x0006_)¬?Ðà×£~u¿ò~s2ù ?li_x000F_ s¿À_x0012_tnáó?(ðÈ&gt;Q¡?`¡Ê[I_x000D_c¿`w^%#|?8aµ¼E?Ô_x001D_#ÒIÑ?¬3Ü)Ìï?ðóï ?_x0001__x0002_f±8à¡?æ]Þ×!©¿¨Ïi¬¨U¥?°_x001E_B(_x0007_?_x0001_`@%sL? Bµ¥Úºl¿,Ú¼¿9Û¿`cu_x0015_æÆ?úÕÿ¾ÊÐ¨?0_x0013__x001A_Ás¢?z¹~&gt;Ðy?¤¼ðc ?ôTõNv.¿þ$üÏv£¿_x001C_«n(Å¹¦?ÈG]N\¿D¡_x000E_mè_x0008_?@Ï×_x0007_Ñ¥?p_x0008__x0012_p½Ü?Ns_x0008_7 ¿ø0U.j_x001F_? ±«Ë:?f­Ô³À£?(­·ÇEC?0 f_x000E_±¬?hBîëj?ÐÔ\n_x001D_¨?(_x0019_ÔQ _x000C_¡?0ììU²Ç¡?7ÔÖ_x0011_-¢? _x000D__x0003__x001E_ÿ?Îì_x0003_i_x0001__x0003_P¥©¿HâÍ»Gê? [äó_x001F_Ån?°r!f_x0002_¿ÜN¨Ï©­¿¦øñ¶y¢?.ÿ_x0005_å5&amp;¡¿,µÅÜ¡?&lt;%L1Ì?pÞc_x0008_âK¦?_x000C_Ñø ?Ìn_x001E_&lt;ïé?_x000C_Ðmq_x001B_¢?b_x0011_íp?^åÅáP ?à'B©Æ¿_x0010_ÊZÍ_x0008_}?%(B­p´¿_x0010_Êò§¢,?Ü_x0007_a¡?@_x001B_:+æs¿_x0008_Iðmý?pt-®.0?@êúÚ§H§?_x001E_¥.Ô¨¿¡?è÷_x001B_C"]¿_x0008_M_x0018_ÐÞ?&amp;ã_x0004_x_¥¿_x0001_rRv+_x001B_&gt;?P^ûø£k?J}ßÁð¼§¿_x001E_Aô??_x0001_	_x0001_È'_x0016_fß_x0006_¿P[à¨I?_x0008__x0016_ð_x001D_ô1¡?,EËÈÁ:¤?8_x0003_Ô?3Hà¢?_x000C_¶£u'¿ù'"_x001E_^{¿Ñ{gd²¿¶?Í&gt;¤?òÈ=_x001B_ Ø¥?V²_x001D_Å_x0011_Ð¦?PüÈV_x0007_Â?ämµ-f;£?¸_x0002_­_x0014_þì?NvÂ|l¡?p9û?_x001E_Â)ó.÷¢?RP;äÿ¤?_x0004_uÐ¿w?&lt;_x0003__x0016_(Ó?ØÎDÇ_x0017_?Øò$%÷+?¨¡^R¿¾Áë:ö¢?D0â_x0013__x0005_=?^}¦PÒ¯¿$_x0015_´¤ôÞ?_x0014_Rb¡?l!ÿ_x0007_?xÜ_x001B_Í_Û?P`8¹_x0001__x0003_Ò ?¬¢_x000E__x000D_9M?ð¥_x0013__x0002__x001B_Û?Ôw_x001F_Û?_x0010__x000C__x0006_ö?fØÚâá9¦?Ìysì_x0012_T? _x001F_Ëk¥?ô_x0007_²_x0019_h§?Ð½×_x0013__x001D_w?0_x0015__x0007_ýÖ¦?_x0001_ûñV±_?X_x000E__&amp;_x001A_Ø?v_x0018_|Ie?°fá_x0005_$z?ÝgÈù2¥?H¾_x0014__x0002_Åã?¤ Ì.=?¸²z];Æ?Ü³4CÑÛ?xõ~_x0001_ÿ?7¶µ­_x0016_?H_x0001_ÒÝÝ2¡?Q^Äòõ?~³×²= ?|Ôÿ¶_x0017_[¿Õ%_x000F_±¿Xù:_x0010_Û+?´fÏâ%Ø¤?ÄD_x0016_øp_x0013_?èÆÕ?Àehz®àx?_x0001__x0007_^L_x0014_ ¡?Æ¶ãM@¯¢?à_x0014_:_x0015_4âv?øÈ9tQ_x000F_¿¬²nÂO?Ä_x0006_Fi¿æx&lt;t¤¡¿èTÍÐß	¥?Ømô_x0016_y£?Èï	ì?B7üFô¦?¤_x0019_ÃÎEª?ú¾_x0007_%ë¢?_x0014_ÓÕÂgË?øèú_x0016_¡?vG5¡¢¿(¤_x0004_¬_E?8ÿÂÑb¿_x000C_¶ä`a?´$_x0006_L2?Æj4JB¿t§Â1?è@£7fj¿´_x001C_Ñã_x0002_Æ?¾;eþ?TC2á?öËÐ_x0004_FC«¿_x0001_åÈ+ÂB? Ë(_x0003_æ@?P«Íè_x0005_È?B·®pñ¤?Úõ_x0017_¹_x0001__x0002_:U ?_x0010__x0005_4Ìÿ?Ä_x000D_Óm7Þ?À]¤P_x0007_Ä?¬,ûü´	¢?ÇM9D¤?._x0014_ÇF_x0018_V¦?M`j4ô¿¾ô)\©­£?_x0010_ÀëÔ*x?P_x0012_%Òé÷¤?¸¶y3Ø?lºÓìU?@~Â`q?_x0014_l%?_x0001_öÉ&lt;Í|?Û{.Ï'~¶¿Ø*ú'Ø?pPÛð°¯¿ü@ÕÄ×?hI	Èa?¾_x0012_¢?p¿-)C?¸Î_x0010__x001B_$å?Ì½ë_x001C_´_x0015_¿èUlJì}?(à=Å*?`Fþ_x0015__x001B__x001A_£?@Z·_x0003_1ön¿@_x0006_z"ê?f»¼è-Ä¤?f_x0002_ÒèJ_x0008_¢?_x0002__x0004_`®Ó9Å? Và_x001C_OXe?_x0002_ðòÍâ_x000C_*?í¹ii_x0002_.´¿S`_x000B_ìò¿°}ú¡?nìx= ¿$N¦³!%?@\c_x000F_&lt;\¿ÎH®²¤?äá¥u?_x000C_NRs¿HDvq? úbÕ'?¢ëéN_x0016_¢¿¢_x000D_äi7¡?ÀöOny÷u?M17%&gt;ã±¿#Äxt?VÜGxÜ¢?PÁdä1{?î.¬ï7¨?¨_x0003_ìV*¨?ÆÍüÊ¤p¡¿d§_x0018_«µ?ð_x0017_Âò_x0002_ò?ä|·Q_x0001__x0007_?î_x001D_ÿ	ì¦?X_x0015_aA_x0002_ ?àµ7p?{?X,	9_x0003_¿4ö_x0017_Û_x0001__x0003_*$?tõÝµà¾?§`_x0007_?_x0019_¡?º_x0002__x001F_reñ¢?ø_x001C_??8_x0019_ÀU¯;?$âdæsG?BÄ±?¦¦´4c_x000D_ ?XN¾LÞ-?ÔlC[wõ?àé\=h?U_x0006_*éÚ¿&gt;¾¯ÅÝ?lþÆa²Ö?x_x000B_I¸&gt;Õ ?ä_x0003_²þE¿à±¡4¨Ó?äÛ×_x001A_[A£?¸{Qb_x0016_?74_x0015_ZÒ?Â¢62@¥?_x0010_ëÊÆ2ª?ÈÓÍ*_x000E_¾?_x001C_ÍïÊö¶?(	dòSx?D}?bÌ ?m3­_x000F_?¬´_x000B_?(~éø#ï?8bË=_x0018_a?_x0001_¼¾vÃn¿_x0002__x0003_h:~²+?¼j1oî?¶(þ\HÜ¡¿0_x001B_RÆG-q¿t\ù¡ é?Ôæ¯ÂfE?À'_x0012_­æ¦?ºþ_x0016_ã*©£¿_x0017__x000D__x0004_¾S?n¢_x0018_ßrd¡¿°&amp;5­)?vô_x000C_v¦?ÀÌ¾!|?Pª_x0010_,3¿.áæ«	5¬¿BÅ©ºÃ¥?_x000C_À\Á0u?Ø_x0001_Ý_x0016_Tû¿D£_x001C_¹_x0010_ì ?_x0014_¥5ö©_x000F_?Ã=e} ±¿¨_x0004_Hh{Á?E8Kã?_x001C__x001A_é÷í?:_x001D_i-vT¥?_x0018_ÈWYC\¦?¼m^½+'¿èc¸.ë_x001A_?¤,¼ÇòK?Csx_x0007_:_x000E_¸¿_x001A_YåÞ%¥?X	À_x0001__x0003_ ?_x0001_XÄaW6?ðA5_x001D_¿X¦E_x0019_?Ð&lt;ß:¯á£?øÔ_x0016_svW?26H0â¡?x3=`×,¢?p£Î%#å?´_x001D_mææØ?À_x000D_ ÎYq?\_x0015_úø9n£?|®.ÀÂó?_x0003_ÌÊè]l¤?hEña?P3_x001B_^SÂ?¤aq7ON¢?_x001A_-\Ivú¤?À1eX£±l?Ì|D_x001C_Æ_x0018_¨?Ôm_x0007__x0018_GÅ?_x000C_*_x0002_m[^¦?_x0004_7ªe¿n?ö_x0001_W&lt;]P¡?P 0&gt;Ð?-_x001E_Dk ?fÜ@b@_x001D_¢?&lt;&amp;ôm_x000B_X?_x000C_%¥?0H×G_x0001_¢?Fs_x0006_«_x0004_Ó¢¿ ùm¨°?_x0001__x0003_&lt;_x0017_¼Î6¿¸N·ðÌ¦?X_x001C_j¶®¿tÞtïÕ?Ægó_x0012__x0004_o ?_x001C_¯*áfæ?ØÉ_x0001_èu¢?  _x0011_)l^e?Ð_x001A_L_x0003_"?ôº_x0014_Ë¤?ÔÉÀG_x000D_¢?Zk§Õè§¿_x0008_*jíTk¢?l_x000B__x0016_ÃWS¥?à×_x0016_#_x001F_M?v_x001E_¶&amp;h_x0004_ª¿°¢²¬_x0017_?´&lt;~á_x001F_§?`_x0015__x0018_Mf?&gt;Í_x000E_c]Dª¿8þóµ?&lt;_x0002_e¦­¿XiS_x0018_I? _x0007_¾&amp;Òk¿¯TZGV?@m2H(?`BÊZ_x000D__x000E_x¿_x000C_Ë 6ùÁ?_x0008_m³Å!?põM#$1?L¡fõ5?@_x0011_Æ_x0001__x0002_±|b?üf9³_x0010_¿ÅÑórq?0_x0016__x0016_\+|?`1 D+_§?ð6ä_x0014__x000B_?\ëÂþç?d¥nÂÜl?ðwE/¡?OZÑÎÉ ?f¼/7j£¿¬ÈêÑ ?0ô?&gt;¾~?ßt{w¡?Ú_®²¸?ÆÂ0"Ò¥?ûÏ¸hÆA?¸W²D7?@´ø£´?4¡OÅ?ø_x0013_Ãµ?*Ô_x000D__x0005__x0003_·¢?R¸ÃèÆ¡?È_x000F_®íÍ_x0010_?&amp;Ð2_x000B_xz?ÈÑ~ûqP?_x001E_|k&lt;_x000B_}¡?äÍ»¢Ï?¨£`½.?_x0008_Å"J'A?_x0001_Z_x000D_ÆÂQ¿º´)0_x0007_¯¿_x0003__x000C_|±®AòG£?_x0008_®üØE¡?à_x001D__x0017_	?Ð¥(_x000D_?@d¸LÕ9?ÆR5_x0007_Ýæ¤?"Íªð6c¥?n_­Ò!_x0017_¡?¸fâB_x0002_ÿ¿Z«§ÿ_x000E_¢?(¼`ó?ü_x001A_|1Ãü?_x0001_#_x000D_ÍÂ¿Pó¥_x001D_	¿0w2JT«?_x0010_6¨y?t?_x0014_ç;Ú«¥¿_x0003_òö)©?päh_x000B_	°q?Ðg_x001E__x0004_]Á?VóóLß¿Ð«)_x0005__x001D_x?¥þßÿ?vÇWÇÊÞ£¿gÖ¹Þ_x0006_¤?_x0003_è':põ#¿´\{ËÃj¤?Ú_x001A_E_x001E_ç?_x001A_¸_x0002__x000B__x0010_¡?ì_x0001_ëRÒ#?4¡XÓY?@ñ2¦_x0001__x0003_Unt?0­Üb¤_x0003_?0Ê(=Üa¤?I´X?ØÞ¹¦¾¼¿`í_x001E_¼@3`¿èmÑ¸;?Â_x0006_Q+C¥?_x0001_yÙ¶M¿,Ð³Ò~&amp;?XÜþ"º¢?_x000C_T÷e?_x001C_´KÐ±P¿_x0001_x óþé_x0014_¿è_x0015_gÕ?*ù_x001F_~b¡?dmÓßWÏ?èårÛc¿@_x000C_Øn§]¿_x0002_ui_x0008_?y©¿¨*_x0018_§W?_x0010_Uïbb?¸_x0005_-bà?N¼F"/¡¿h×0éÔ?¬x(e'_x0003_?_x001A_©_x000C_Ýr*¤¿(Á¸üuc?ðr_x000F__x0006_v?L§Mð9?t7Ô]nZ¿Þõ¤E_¾ ¿_x0001__x0002__x000B_ñô¥X²¿h]§2Ü¯? 1	Þ_x000B_(t¿à8%¥_x000F_{?4&lt;_x0001_ýPC ?`äh{Àà?_x000C_,Z_x0012_«÷ ?ô²cW{ ?Lò[_x000D_(?Ô²F}¹7?0÷A³Ù?ÈùhoË¿ó¬_x0001_)(¥?_x0018_+l&amp;_x0003_l?_x000C_Ls6£°?pÜoî$ä¿26á_x0018_#Y¢?rÉàðÔ§?ö_x0006_.ßlI ?ñ¹ÙÖ? ïzÛþ¯¢?_x0001_{Ù£?t¨fÊF¡?{íVn­¿®Ñì2ß¤¿*³_x0018_·©¦¿~,_x0012_% ?Æé¢U'£?À_x001C_1ã^Ú?x	Ëÿ;¿üé^Àt$?úÎ'_x0001__x0002_uF¡?Üìí_x0001_Ø¤?ÌQ_x0012_÷°_x0006_¢?_x0001_¯nîó½}¿²Ï³zÕ¢?î19dðþ¤?càKR¿!*$¶©?_x001C_[ KPÚ¿ðÃwùL¿4NäCÃ]§?ø~Dã[?x_x0007__x0012_£?Î¨2'K_x0017_£¿_x0001_m°í7¿_x0014_o_x0015__x0004_ª¿Ð¶_x001C__x0017_$? _x0014_  p[?PúþÝë?^Ù·H_¢?_x0016_¬6CÉ¢?`óÝ(Ä?`OÚ_x0010_|Ê?P_x0017_WÐÀ2?,I»\á2?¤ä_x001A_ø¬¿_x0001_"è¦1{§?Â0júþÔ¡?èY±í_x001B_:?_x0008_VJyr'?5àÂ§?h!_x000D_¦?_x0002__x0005_¦ì¸/Av¦?lpn_x0001_?äþ4]_x0003_Í¿Ô)å*¥?_x0004_$_x0016_b_x0014_M¿_x001C_ãÉ_x000C_=Ô¿nAüì£?¤JíöVí¡?ÒðvY_x0001_®¡¿\_x0002_RÙØÙ?pN&gt;4ÚDt¿gÔ©äÒ?@ßUÑÂ¡?ä'¯Ò7¥?°û%_x000B__x000B_ï¿ô:#¿¢¦?L8ÿ»¥\¿_x0008_&lt; ¿DGÝã_x000B_É¥?ºmï!s_x0008_¨¿_x001E__gP·_x0003_¡?&lt;c°ì?Pñ%À?Ä_x0019_ºÖ_x0002__x0006_§?À+uìL	?ÀæÙ$Ç{?lê&amp;»»Ü§?x_x001C_&amp;_x0004_X-?¼PÀ"êý?nî)xÒñ£?øÊ77@?`q_x0011_ÿ_x0001__x0002_.G ?ÈP\ãj¿¸÷&lt;¸¿x×¼c"?T?ªÍÂ?@_x0013__x0015_Sì+f¿_x0008_ñ¨_x0004_ð¿D)Â~û?àB_x000E__x001F_ÆÓv?¸n_x000F_"Ûm?À*ù7Í£n?_x0018_]ë\ìÓ? zµJ\?½.Ó_x001C_¬î¸¿+tbB_x001A_C¿üúþT=Ï ?¤_x0007__x001A_w8,?([PwÐ¿_x0010_4ÀJÑt?8³ú_ç,?¡é))ß´¿P·_x0002__x0016_d¤?²_x0004_ã	]¸¡?\_x001D_]_x000B_Ë|?Æõ/[¤?8OÍ_x000C_;?`ÌçuO?ÌêÂáwÛ£?pnT#d_x001B_?PRU_x0007_Hu¿_x001C_kÐ¤+¿àõ_x0003_Ê±¨?_x0002__x0005_z"3_x0018_9¹¡?ØòH7R?p³v­Õ{?¸¼H&amp;îE ?ÅyÉ_x001E_o¿º»Ðl_x001B_ª¿hQ&gt;:84¢?Èok`÷Ò¿d«¯@¿2_x000D_1â_x0007_d­¿`/2ál?\c7¸ZU?8T©H?h_x0001_ýÔ_x000E_?&lt;_în?ìdeiH£? þp_?àØ ®D??~æh©_x0004_	¨?_x0016_Æ_x0005_ÄÔ£?Z5Å{_x0012_¡?_x0002_6O¡Òhh?¨2´EÄ_x0019_?±_x0017_üè_x000D_?¸x«à5Ñ? ) ¹V?°¨iA¿èOø4&gt;3?_x0014__x0003_ÚÎ_x0014_?¬_x0011_Ì;q,?Äú{Éñ¥?X¬d_x0001__x0004_Í ¿j_x0002_P74?@Çü_ò*p?Z}¢úNl¨¿$!_x0019_MÇ_x0015_¤?u¼Qçd6¶¿çþ  ? ã!ëV?@?ïs_x0019_¿ÐdqF´¿_x0010_*d_x0017_Ø?°Ú_x001F_(W?LÄ_x001D_PQ?(ÑH6_x000B_í?_x000C_Êe_x0013_-?wÁuÈo?6fúÏ9¤?p")Iñp¡?|=éÄ}Õ?±_x0003__x001D_Ï¤±¿_x0006_J9Ì_x001C_g¤?ª2¶_x000F_Å¥?à±¨Y+Yl¿H&amp;jZ'¿´s®¥?ài¾v¿|¿6 $?1í§?p³P3_x0012_?Ôfúk^g?_x0001_\X½Þq?Üà¢äX_x0014_?Híg§&gt;)?_x0002__x0004_ÜØ*ï&amp;º ?ÔÀø_x000C_ñ ?ÀéÖ@mÄ?xlØÚ_x0005_¥?È``_x0008_­_x0004_ ?$&lt;?_x000B_? _ÒÌ_x0006_3d?"0\®_x000E_£?|ÅQU¥?L[,k#?ÞMq_x0003_Áô­¿HÕªöÑ9?_x0018_'`Óp?_x0008_8-_x0008_µ/¢?@ÕÍ_x0001_Ú j?8XÃ	Ù?xM_x0016__x000E_Ì?T_x0018_Â_x0014_Êê?` %Ó_x0011_¢?_x0018_ð÷ø0?ØÍ*E¾j?Ø_x0002_3ª_x0003_Ç?_x000C_`ÈÀÁ9?t¸P´¢¿Ü®Éò¥á?&lt;ØSJ¢£ ?&amp;_x0016_:¨?`ëù2ð½?`I®'=bu¿@¨L_x001A_h?¨_x000E_Ë Ñþ¿`ÀuÁ_x0002__x0003_Pr|¿_x0003_AÓAý©£?Øõ¯¨_x0018_Ò?°ç_x0015_-¾å?¢áÁ°_x0007_b¢¿à½ÛÅ¿´õ_x0004_ü¿HpÆûï¿4_x000B_wÝ_x0006_Ú¿X_x000E_é¢Ä?_x0008_Êæs_x0006_¦?lïÃË&amp;³ ?p+-_x0001_þ?_x0018_3ø¼ÇT ?fgørÚ_¡?0n_x0017_úÿq¿zsk1Ü ?_x0008_ví²_x0004__x001A_¡?°¿[×å_x0008_?@óeº_x0002_5?P[¯ÉÅ¿Æ ²¹z¡?6ßó?ïT§?è_x0013_¶mú_x0003_?_x0014__x0011_©âÒ1?zMeîá?$øÕU_x0004_Ô?_x0010__x0006_¢&amp;_x0014_}¿Ôåoö"í¥?_x0002_Âg|§?_x0004_!ÎÇB£?Øa·_x0005_U7?_x0001__x0005_XÁíªv?`û¥«Ôr|?êñÒË_x001D_¯£?`à*Aaj?$3Ûñ?_x0001_51Ê_x0012_Rk?ø°c+ö?DÛ2Ê°?ZßÆà^L¡¿äödIÜ_x0014_?úq÷s@¢?¸_x001F__x001E_9?°£h´F§?¤'#eHo?pV{@°?ÿJ&amp;_x000D_Qv½¿ô\Gg+)?üp_x0003__x0010_W?°7ÌHW¢?_x0004__x0005__x0018_ÈÚÚ?êHnß«ë¡¿pi²y®u?LÒZ¸u¤?ô|_x0006_ha]¿ÜþÈuG4¿¨»¹D?\_x0015_]aþ_x000E_?_x0005_ôÁþÂW§?_x0004_È(éÈ£?_x0002_Ðê?dOk_x000F_ð¡?¨3èï_x0003__x0004__x000D_¤?_x0003_Ý;Î!?Ì¡0Ï%¿_x0008_}ÚH§?d_x001C_ó-Ýò?ÄÓ+D_x001B_¿øáJa ?_x0002_êr_x001C_Á¢?,*M_x001D__x001C_ ?@íÌÒÖ_x0017_?H7./ÓÒ?&lt;Ç_x000B_Ä_x0005_à¡?_x0003_hLc(t3?Âneè¯ ¿2_x001E_¿Ô0_x001E_¨¿`¨ .çð{?0_x0011_Yÿò_x0005_¦?d®õ°Îz¤?T'_x0013_+¿ô_x0001_tÜ!?à2%ù|¿t_x000F_Dh?¸o7©ÐÃ?_x0014_!®N_x0011_ ¿_x0003_íå_x000B_¹á¢?"_x0001_»-j£?¬ÔI_x000B__x001E_¦?`'¼÷?_x0003_Æ§c_x000F_Z?tña,h¦¨?_x0018_ªåHG?ÁE¥A¸¿_x0003__x0006_4ä&lt;-0í ?@û_x0007_kµ¿ lavÄ?s¼,9´¿0ôJ_x000C_¸?6ò22òø¤?¥+sÍt¿6i&amp;5y£?ü:ÊöÂ ?àOa_x0014_t?vøæß_x001E_Æ¨¿¢zëýò2¦?¨_x000E_M¸R?|zº_x000D_µ¢?$_m_x0001__x000D_´¡?¬8úXK_x000F_?JÌÖ1[ ?Þ¡²ê~T§¿ðøÂøWÎ?èÖ©_x0005_Â?_x0010_Tr³ß_x0018_ ?°¥5*½ò?_x001E__x0006_3Ã_x0002__x0012_§?8¸Îd_x0016_?_x0003_Ö&lt;ÈÚ(¿_x0004_Rå.ÿw?éÙ]1º¿_x0004__x0005_?_x0001_£ ?_x0003_ìÌ&amp;|y?4Ì_x0015_~_x001C_ù¦?`_x000B_}U&lt;do¿P¸b_x0001__x0002_÷»|?8MoÔæ?_x0004_}_x0012_ÆA%¿^©RìÇÐ§?Ô±_x001D_kG?_x0002_M/äL¡?éµ_x0012_Ãw?_x0001_NMÜÕe¿_x0018_Åo'_x0008_?V_x0010_í_Ð_x0011_¡?_x0001_&lt;CNG¹_x0019_?P_x001D_qé-Ì ?._x000D_JÊ¶_x0007_¢?T·õ_x001D_&gt;-? _x0015_?÷Ùú¥?@[@a_x0001_?Ìöªè£?ð_x0008_6ü­¿¤ªÂW_£?_x0006_ón_x0016_ú§?¹&lt;ÖÙ²¿òï_x0013_k9« ¿ìæözÅü¡?Ðe?+Ï¿_x0007_¯Ä^?_x0001_Âs7Á'?hq&amp;¡T¤?bu(^b ?x×"_x0012_Ii¡?L®èÓ&lt;q?4#¤ç8µ ?_x0018_ÃóùT_x0016_?_x0002__x0005_8Yw­¹_x0004_¤?äyíÇ·W?xT_x000F_½_x0003_¿pAW¿K£?@¹yI_x0001_?lØ!E¼?_x0008__x000E_A¥B¢?¨-×¶_x0014_ð?¦_x000B__x0010_Àçù¢?_x0010_­7_x0010_±³¿p&gt;_x0006_bÞ¤?,àÞþD¦¿tNÊÚÊV¤? _x0004_'I¨x?HL$ô_x0015_?-¸¿úä?¨spþ¢?¬ÞÎöoÜ¿ÌI&amp;Â_x001D_¿dÑ$J¡?TO§ÖWï?8w-ÿ_x0015__x0003_?L,¬¿®?ôÕ¹x_x0003_å¿³æ«§¿_x000C_í5_x000B_ÄÀ¥?Lz©µþÈ?ªiÆíÀ¡?_x0014_7¤¨ï ?à²¢_x001B_«ä¢?ZA_x000C_è-¢?zû	_x0001__x0005__x0012_¤?0Õ©Ü?À¡§_x0002__x0019_ÿ?¤¤l*M_x0006_¿`»Ép`?r¿_x000C_¤xkC_x0010_?èòg{/_x000F_? BM9«½?FÆg4¶£?_x0004__x000E_@_x0013_K_x001C_?ÐØrËN¤?¸2_x0007_ñYô?àþ?P¬y?ÀjhO_x0013_Ôa?ü-Å¶9û¿ ¬_x001D_ÄÛYr?_x0001_"_x0007_zSë8?_x0010__x001C__x001F_8ÛA?DÑ§në¿_x0003_y`ú5µ¿`d_x0018_Fgf¿¯ÔU*²¿ _x000E_v^çtz?fÌøø?ÖùQf©º¤?f_x001A_x4¯ ?j_x0017_WªGl¡¿Dòs1_x0016_?z·îÞ_x0004_¡?èÀ#í·?bë#ÿ ¿_x000C_/áf2Á?_x0001__x0002_&amp;DsÆïð¥?°\Õ×_x000B_ö¦?ØZ_x0001_¡_x0014_?ìj²&gt;c?¹Ã»©U_x0013_·¿*yµuë¢¿DUz_x0015_?P_x000F_Þò?úÝÍ×H¤?¢-al_x0004_5¦¿Lâ;h ?Xû3ù±¨?(_x0015_öÛD?_x0001_É^­_x001D__x001C_?öô¢_x0012__x001D_2 ?lâ³Ð£?Î's"D¡?Ò_x001D__x001E_z&amp;)¥?Ä,~vi?ÐËYà=¼¿@`b9Ö?êòcZ?;¡?~ä³¢½¢?2_x0008_}ñÕ?àü:(_x0012_£?g)l·nLµ¿X_x0005_¤&gt;?&lt;õ FéÛ?T¥ôòp?ÔÃÊ_x0008_ß¤?_x0003_«Õ_x001F_@?TZ_x001F_ä_x0001__x0003__x0016_?8ëÝÎ£?Xh·£wí?Âæ_x000B_+.ª§¿lÉÊV¿ör¡GßD¡?È)§2$?h!W{¢?Üýç¡X?ütHM§?Ê`èÛ_x0002_Í ? _x0011_¯`Ö?_x0010_=¯^6p?_x0004_£NÂ_x0012_?ð_x000B_f_x000D_D¦?_x0018_V8¾¿Î_x0013_¾^ëÍ¤?èÆÖa_x0017_à?¸zûÔÍ¢?øW`0Ic?àarv}Ef¿0_x0003_ãÎ9|¿ /É3z?@F}®¿?_x0014_C°¾¿4[Õòõ_x0008_?PxúÄ&gt;i?@O¨èæz?VQsLX§¿X~±/_x0005_?Ø_x0005_@ço¥?d8Ç`Ë-?_x0003__x0007_òP5YÊ¥?_x0018_\à»å¥?ØEÌ:F¤?_x001C_âO_x0005_¿J·Ò!s ?_x0011_¤Ä@v¿ðYÂ}&gt;_x001A_{¿_x0003_.«_x0011_,2=¿H?Yz©_x0006_?ðU+ÀÐ¡?Àt*¯rÁd?|à+(¼©¡?äinÈÄ?¸FD{T¡£?_x0003_ïà3Ev¿á2PM__x000F_º¿è_x0004_råøÂ?_x0006_ç_x0017_!_x0002_?ÐðÀ_x000F_èr¿_x000E_cbF_x0010_ª¿ *¼çS¿_x0014_»_x001E_sIe¡?°«®_x0017__x0008_}¿r¦%ÿZ¥?Îu_x0001_nâ^¦?ì_x0006__x0002_îÖÈ?ê_x0004_÷òit¤?ÈÇ}ãl_x0003_¿pÛÆÛBGz?RéwT²¢?d5IÍ_x0018_¿`__ç_x0001__x0007_â?DSP;/§?¿_x0010__x0005_LMÜ²¿8HGÑ?è×[­æ´?_x000C_÷aW_x001F_f¡?P;ÙÄãõ?ÌÛ hÃ±£?bÆ»¦B_x000E_ ¿ø4ÝÌ_x0014_u?èsæ#t?D:_x000C_µJ¢?øØ_x0008_ªé?ø&gt;t£?È_x0018_*`_x0002_S ?(UtQ_x001F_b?ôQ/Á_x0018_©?ÔùSÆ[	?(Kò7è9¿ÃSé_x000E__x000D_?Ä_x0003_fí¦?ø¢ÇI_x000B_?ò±¨¡_x001B_¡¥¿_x0004_ÈFf?SLj¨Ét?_x0006_¤§ù¬Ö ?@9þÙmf\?PMÉx[¿_x0001_Ç·nD?_x0007_"8O_x0010_Þ ?r¼m¥?DÁ7ô_x0002__x0017_?</t>
  </si>
  <si>
    <t>9d2bf0828b768caa23caa21283f82e2c_x0003__x0004_ôù'óC? ±_x0007_?Ø_x0014_i_x0016_Ï?8xý¹c?lS«àü?`¦ý[îóf¿h_x0003_Ã_x0005_sx?HL{í_x0001_ ?î=j7Ü¤ ?_x0018_g_x000E__x000C_úr?¼M¼ï¯?Ü\P_x0003_dP?Ð2\(|¿|50ùÓï¿È_x0014_Õ¼®Ë?zEB0N¥?ðÙôúõZ¦?àQ_x000E_a?Ø®ü~Eº¡?¢'Ö0áø¡?çk_x000E_` ?(^&amp;ód_x000C_?_x0002_ÿ¿qã ?`K)_x0012__x0013_]?Ôúy¥Á6?ðõ_x0019_O§?LÙV]?cÌ;_x000E_ë?&lt;:_x001E_ù·£¥?ããõ%?_x0010_3$Â?P7?ñ_x0003__x0005_ç&lt;?Àxºaz|¿È_x000D_\!nÜ¤?À_x0011_ûÐh_x0011_?ô»_x000B_%,Â?TãìV¨?_x0018_fÁW0¿´ð4pM¿_x0002_hG_x000E_ß¡?ÀÀÚ_x000E_²£?_x0010__x0010_kA#~¿b²R_x001A__x0014_¤?N;_x0014_{ ?OÚKÉn5»¿0b³Ûêî?(Øªâ¼ã¢?6_x0003__x0010_&amp;¥¿úðø_x000E_ÿz?Pcß_x0001_ÿt?Ä]å? hÿ{#¿ø_x0016_ìùåE¨?0Ckº{?_x0017_evZp?_x0018_ëèGÈ¢?ô¤Á ¢?8Q+ºò_x0001_?n#_x0017_¥È¥?*VÏE¨¤?lô_x001C_`{_x0004_¢?×D]_x001F_ì?&lt;H4¼Xt?_x0003__x0004_ôà²Z?v[T-)¤?`Ãwelik? .³£?,÷Ei?¦Aà¡_x0018__x0010_¥?`Ôê"Ú?ÀJ_x0008__x0006_a¿ÄÚ·yæ ?_x0008_Ï_x001B_D²¤?&amp; Á?[_x0001__x0016_¸"?g_x0016_ËK»?0K_x0003_¶Ë\x?Xr\ôEü?z\oq£?ü_x0002__x0004_Íæ?pK¢U?ø_x001B_Ì_x0013_J­¿4ëòlL  ?°èÕx?Ò¦_x001A_¿?¥? Qª=¶?_x0008_ÃI_x0008_@Ó?_x0018__x000F__x0011_&gt;ï~?¥Ãè}?yûE7	?@¥R°_x0013_¿¼³¶Ö_x0007_C¦?X_x000D_«Õß¦?@¥â§°?ð_x001D_	Ü_x0001__x0003_ôo?ð_x0001_Ç;ËFv?Lw¿úeF?°_x0016_AìÅy?àÁ7C_x000F_¿`?&lt;åÂrsq?X²ôCo?h+Jô_x0001_¤?¬¿dTõÖ¤?ÆæVHé¡?4÷'Ê¿ @«AxÙ?¨(_x001E_ ¦ ?f_x0006_8xe_x0001_ ¿D_x0019_­ª=	?óÀW?dfYö_x001C_?xà±3«?4_x0002_j_x0019_4å?_x001D__x0011_áF7³¿_x0001_À&gt;~|òÓ¾£L_x0018_9Ë¸¿_x0010_NØu=#w¿H_x0007_ }Ãl§?&lt;_x0005_Í2&lt;?_x000E_gl^ ¢?4~}_x0013__x0016_ ?hÏ)z¿_x0016_=_x0011_?_x001C_gR«nÂ£?À«7.QD]¿ 0±(èq¿_x0003__x0006__x0003__x0018_ÜÊ&gt;¹?_x0003_¯_x0002_òD?_x0004_½Q¹_x0017_Q?¤§_x001A_úÅ?xÅ_x001F_¼¿$_x001D__x000E_Üª¸?`_x0001_fÙ_x000B_?8p_x001E_·×o¤?_x001E_úðÌû¥?¬jï¢? b¹Í9^?:öñé:´¢¿À_x0015_ôo«ÁR¿ðè­ÌÃÌ§?üè¸L_x0008_°?H#ø1·¿´_x0016__x0002_-Ä?_x0003__x0016_^{¾_x0017_j?0N×öd×t¿r$§¡û¾«¿PÑÓuëx?xE_x000D_ÑmÏ¤?x_x0017_ö0lø?:Îã"mW£¿ý(_x0005_?_x000E__x001C_EGõÈ§? ¦èC_x0019_Ês?º1ñíÓ¥?\ã/_x0004__x000E_x?èÇâ_x001F_e}¡?¶_x001F_|_x001E_Ån¨?\_x0013__x0005_ê_x0002__x0003__x0008_I?_x0004__x0001_¼_x000D__x000F_E¿Èß3úï?\xm5Û¿èõ[¬UP?ÆÚ_x000D_º_x0015_?ðÅ_x001A_ÖCù?_x0002_¯n³ï?$xáw'?^$mèDK¢¿ðFØiÂ_x001E_r¿xÙÎgB¿Ü_x0006_H´V?x¹{³ºú?B|.e?¨édös?¸ó&lt;xí?h3¥¼Ó?_x0008_'n]_x0001_[?ìS9^^à?°·l°?(§#ûU?ð_x0010_!oÍñ~¿ÛÖ_x0003_Ì¿_x0002_·ö~_x0018_`¿à Ì'_y?_x0014_Ý~ÊÈ?+=²:ß]°¿Ò{ÉË¶O¥?z D_x0004_¦?ü_x0013_:¶c.¢?à²²_x0015_*W¦?_x0001__x0008__x0002__x0008_ø$E¤?M9ÖO~?@_x0013_Qw{"¡?åÍ¡ë?àNMçm¬n¿ØùuZ_x001F__?@8®8?¡_x0012_`ãqi¿LV_x0003_á?_x0004_ËKnh¡?Ö³ I¥?ØrØ÷ª1¦?¶_x0017_çäç£?²#_x0007_Q.¥?ì`}Ø_x0016_¡?0¢o¯¡?øæ_x0019_¡&amp;P?bjIE¥?&gt;ê&lt;_x0015_ ¦?pÛÈ_x0014_IÙ?("_x0016_/\|?2þ_x0018_ÉÌO¥¿Ð©_x0006_gAu¨?Ð®_x000D_º-®?²zî_x0005_	P¬¿¼¯¿Èô5?-|×ô?`_x0011_j@æôx¿_x0016_¾a6° ?ÐÔ©¨B¥u?^+ÝüËt¬¿_x0018_!_x0004__x0007_ø_x0003_?R$q&amp;Ô_x000F_¡?Æ¬¤·r¤?"_x000B_Ý´'i¨?h_x001B_A¶|[?èÖ`µ´[¿_x000C_xZ±¤õ? Ý_x0005_¨ha?D_x0013__x0001__x0013_ÿ?_x0004_W½K?æéÂ«_x0002__x0008_¡?Ø?èÅ×=£?X`tÎ¸¡?(¾pÿ?_x0010_IzÏ_x0018_ü¦?_x000B_Cþ{t¿8]9ë`_x0002_?\6&amp;5/ ¿:÷ìÖÔr ?à×A¨_x0006__x0018_? *Bß_x0019_o¿¼_x0012_ð_x000D_Í ?_x0010_oóÖ­_x0019_?_x0004_%÷|Dk?0é_x0004_èÚ? c+_x000B_"x ? 	µ*ü#¡?ì$¥i[ã?_x0008_.ÿ»_x0001_?@zV¿ ÷Iç_x001C_]?ø?_x001A_jQ0¥?_x0001__x0002_LJP¢ü¬¿fLe·Ñ?@õ¥tf?$á3ê;ð¢?0ôä¸x?$_x0007_jÐ&lt;?àÐúxJ?_x0001_?ÉGQ?¨§ÓðôÚ¿àÔJ¸µN}?ÙBÅÿ¯¡²¿8=¯ï´?PápfF¹~?$ëÙê&gt;(?à¨lç£?8þP&amp;Ãv?ÄF"ÌìJ?_x0018_&gt;5Þâ_x000F_? Ó/nu?¼_x001D_iéý¿T$Ã0þ¦?_x0001_yòæ6e?æÐèÍT¥?_x0001_Ì0Rîc/¿TZPìûê¥?Ü±ìU%?nu_x0018_I¿ [\TÀ5h?à=3,_x001F_s?úµÁh:v¥?@ÌÑ_x0015_5}¿ !³~_x0001__x0003_ò?82û»T?{ç_x000B_?f¹¾$¡?õö7ë­¹¿:EZ_x0002_îD ?¨$o|{×¡?V{^_x000B_?_x0001_Ðïh?_x000B_21?fsLø_x0015_¡?ÈÈ_x0016_ò¿_x001C_?Hêù¢k&lt;? _x000F__x0008_Þ?NV$«®¿Î_x001D_G_x0006_²»£?¸_«7_x0005_@¿_x0010__x0017_F%Êæ¡?PH¦Z2\?ð æÂ:¿_x0014_¨%w?PÅ¿åj¯?bCxW_x000F_¡?êVä8'¥?Òö,nO?¨	éyB¥?ÖF&lt;_x000D_â§?_x0018_µÝ® ?ç1fh´¿ð_x0006_ÊÿÚ¯ ?µ_x0001_Ô5·[º¿-(±	½?_x0001__x0003__x000C_ªZ¿§þ?øbißì?,OÛ¾°¹¡?pÐîû.§?(F1i-?îÑ£ü¡ ?$éÝÌ­¿_x0001_¿^«É£?´Fû©&gt;B¢?°_x001A__x0004_S&gt;R?@·¤8\_x0002_a? ÚÆafâ¤?_x0001_¦4Ó©æ9¿N_x0016_b	µ£?æÑPÔ] ¿hPTiþ)¿\YeÿN ?_x0012_0TÓ!¤?d=_x000D_0¢?jª~vþ´¥?bàÀ©^Y¨¿Ôn*tÛ?îq_x0013_h©Ì ¿å üjB¡?4Îâ¼k_x0015_?:àó©ËÑ¡?_x0001__PÐww?à÷&gt;öSÅ{¿îe_x0015_"÷5¤¿_x0018__x001D_E¾_x0008_ú?°¡&gt;J_x0017_Ý¿ _x0010_/_x0002__x0003_µVb¿êîe^Y-¥?üp´tî?_x0018_\_x0005_¿^?üQøk¥?_x001B_Ú§Q?8/3!ä?_x0002_KO\j¿L(eõa&lt;¡?PcN_x000D_è_x0006_?R@A²?l_x0015_¼fC¿¥?_x0006_Qìè*¡?.Õ?¼r¡?à+ÈÏb?q¸"M?háË_x001D_¸¥ ?¼¿_x0004_)?+È=þ_x0013_»¶¿(_x000F__x0001_?àa¶0_x0001_R?ó*Á³¿_x0010_0À£?_x0004_À²_x000C_jZ?4Ç_x0011_ß%?csÈì²¥?_x0002_CÉ*E7=?lJ¿|1°?¤ò_x0012_G\s¢?pÑÞZ £?è1;{H?°_x0006_âÏP´?_x0002__x0003_h~gîòK¿på`CâË?¬¦_x0014__x0019_Í¤?,ÃEÏ!Þ?z%±RY¢?XãPa[á?à`ÇÎ; ¢?_x0001_¢ª_x0017__x001D_§?Hw_x0012_fn¬¿(8øYt¿È"7*Mû¿8òÆôë?_x001C_·:?Â¤? 0u6ì¿iÁçôJ¿_x0002_Ê_x000F_ä_x0004_S?ÜJ.$e$¿xµ%xÁS?èóôd ¿@ê_x000B_8i«?p3_x0007_!?ª+Ó­Æßª¿°_x0002_Øâ_x0015_¯?ÜZ"Äí?0M_x0019__x0018_;?ðÄo:¾×?Üâ×4¢ü¤? òþ¯ø_x0001_o¿,R_x001A_O9e?æªºÞ_x0011_£?.¹Ë@e£?vI(Ð_x0004__x0008_c- ?ðY·q¶?¾x»X4¡?3\s¬U¿_x0010_îbë?¶_x000F_P&gt;ã¥¿ìÀh_x000B_y?¹«ãµ¿ùcks_x0012_?¨UÄ_x0007__x0002_t?_x0018_àü&amp;?Üq±¹bñ?T¿M¦Wµ?	¯è_x001F_8¡?^¿Êy­§¿0i¼q:_x0004_¿r_x0015_Qe¤¦¿63_x001E_ï%¯¿_x0004_9¹Â¿_x0018_?(Xµ*?_x0004_QÍmËý?h»Èê¦?H_x000B_{_x0003_Ï?&gt;"SÙH?_x001C_P_x0008__x0005_p?_x0008__x0001_y÷¥?Â_x0004__x0006_||K ?ì%z~Ùñ§?&lt;xæª?î5V¤ò?z4a#ßñ¤¿ôâ!X_x0013_J?_x0006__x000B_tä_x0007_ø&amp;¦?ÒÔº_x0002_Èp¥?ÂòÜ`£?_x001D_ÃZ_x001A_¿Øs_x0008_¼S­¡?Ã4Û"¥?_x0006_|ÍS_x000C_Æ¦?_x0004_;ðªF¿T_x0014_t+_x001D_ê¢?_x001E__x0002__x0008_ðî«¿àÅ3§»t?`Ìm _x0005_¥?Ü·¸q?ÄÎT)?ë¿HåÄ®Ö¿p¬UgP2?_x000E_wzbx¬¿T/#Zç?zLÙ·É§?(Úì_x0005_à_x000F_¤?8ç¨O¶9?	-Éï·§? þ_x001B_§5¦?b$PrÌ¡§?®Ó¥Ú å ?&amp;f0¬¨?0_x0011_ Ùë_x0017_z¿_x0006_6É_x0001_Q#¿È~d_x0015_"Ë£?_x0010_0Àý|{¿4r_x0003_j?à_x001F_®_x0002__x0003__x0004_}?4«lêÃå ?Ê¸_x001F_[¦?,Ù.Ü·s?à\ä7_x000C_?N'z=´¡? j_x0001_R~y?&lt;{g»_x0004_?.ÜÒ ´s¥¿à®ÊÐH?º `.a¯¦?ù6ÊëÀt³¿H©rÿxb¢?(^ü³Êf?Ì«=êJ?ìZ¸àX¿ MÆ_x001E_Ëo¿})¼_x001A_AA°¿t¬O_x0018_æk?²ÓY%à¢?_x000E_	é7; ?ô_x001B_R½¿8Z¦yXv?_x0002_% Ùåêh?À×_x0019_ôé_x000F_?_x0002_M_x0016_ÉK_x0012_e?àÑ³_x0010_Ãß¡?Ì¶ ÐÈå?ÌWS_x000B_¡?_x0002_ãÛ._x0018_¹¢?øõ ]ª?pÍÈåF?_x0001__x0004_ _x001B_ÔjLB?."&lt;¡U¬¿&gt;¢é#Å¶¦?_x0014_Ð^ÿ.?*ú­ñQ·¦?_x0018_V¦b?h¢é/?FbÍ_x001C_·&amp;¢¿ÀÙ&amp;ër8?Ú,®kGÖ ? Ø_x0005_?·f¿¸üå]{t?8_x0007_a_x0006_±È?&lt;_x000F_N?¸¯Vÿn¥?Ð	TR£?PÂ¼Ó_ç~?Ü/_x0015__x001F_¦?Ð¥æ¿él?T_x001C__x0018_Ø9ï?øih§?_x0004_!_x000E_îl£?À_x0012__x000B_¶[UP?hÅÇü:8?¢_x001E_+K_x0010_ý¢?ø32_x000D_,?~ÀB¯éo§¿ÞÒ8j_x0018_ ?&gt;æø_x0003__x0002_¦?èfÛBÆú?¢_x0002_Z?V%®¿Ì:c_x0001__x0003_JZ?à'_x0018_3Û`¿@µØ²éñc?¿pÖò¸´¿ø_x0004_¡2á£?ø`4ÎÙ¥¿I1¼¢6£?ìâuW"¥?Ðû¹­ô~?_x0019_Aï(_x000B_s?Ü+UqÚÅ?p×îjgm?dJõ.b?|³i½fU? ÍÏ_x0015__x000E_u¿À_AÖJ,?2_x000B_øäì_x001D_¥?¼vDLúS?_x0001_!;_x0002_×«?ô?+_x0017_~¿&lt;K1K(_x0015_?Ør;Q _x001E_?´Ïßêà_x001C_?"ó~_x0016_ÑV¡¿o_x0001_o=ï?_x0010_µÍb?xÑ½È5?À «]_x0017_?:ÿJ:5'¨?}õ §Xr¿þ£¤"_x0015_- ?&lt;ª4Å?_x0001__x0003_~{_x0006_Z¤?_x0001_«ÉO~¿\QY_x0006_x?¬ºBûb¤?ì_x0011_¡+ð¤?Ì×Fÿ;_x000F_§?°øT&lt;fA?þY0_x0006__x0013_}£?Pqö?T_x0018_¥£³6¿ÐvýYÃë}?_x0001_&gt;_x0001_PÈ¤?ô_eÌ_x0012_¿_x0013_å$É·¿JÂ¥^A ?dZ¡v¿"¦åà_x0015_J¥?Ø_x0019_gu;§?@ë§/°¢?::ë-R ?dú2ýù?_x0002_¤c«ÆÂ¤?®ú_x0002_×Øó£?êkò%f_x001F_¢?¬©_x0012__x0008_üò?äMb×?\®_x001F_ñ_x0007_ª?Ë_x0011_Tõ£?0Ö~dXxy¿8®¦¯_x0016_&amp;?J¬©8_x0006_©?è¸¹_x0001__x0002_ÎX ?Ð_x0017_&gt;_x000F_gø¿¸²Ám4?_x0001__x0008_u_x0003_ÿñk?_x0005_q±Õ±?´öZ°§¢?fÄ_x001E_ïFW¿*¾Wü8d§?\5:qª_x0013_?Ì_x001F_­	ÁÅ¤?XK¦¾?¬Î_x000F__x0017_¾ ?TvÖ9l¡?_x0001_âXì,R¿È¢_x0004_­8'?ZÎ.±¦?P0göCz?8ÁïüÝ? 5åÐp?p X0X&lt;?_x0001_£@IhÂY?Øg_x0012_-_x0017_c?ôhñÏIã¿r"~Ú¦?À._x000E_Å÷]Q?pUsü?"_x0002_x^ù_x0018_¨¿Â×Oc|.¨?H¯P_x0018_ÿ^?Øì*Ô~?Ò]¬~	Ï¥?yvú~?_x0003__x0007_ØµwÃ_x0005_?´_x0019_¸þ_x000E_? ù¥c0~?à¥¶-¸Éw¿ÐV±_x0004_?HúÑæ(?ÔV|sNò?új_x0015__x001B_;?X+Ô_x0013_p??@{mù¨&lt;w¿L_x0006_Ìâ×'?4_x0002_HC_?¸_x000F_þÞ`û?X\Rç6 ?Ô÷¶¢?ø&gt;Ú¿_x0019_?x_x000F_qSÙ$?ÐhÇvò}?_x0008_Oâ ½·¿ ÔÊYµ:¥?0Ãï&gt;1#}?`Ïð!¿àláLó°x¿_x0018__x0010_-E¿hiÛ´_&gt;¿%_x0001_MoÙt¿2Xju_x0012_r ¿_x0018_Ö_x000D_ÎQ¿ÐD_x001B_&amp;ç.|?äz_x0007_\Ø6¨?6_x0004_Á _x0008_?HBk&amp;_x0001__x0002_½?_x0012_v£âºw¥?F_x0012__x0005_ÉÜ¦?_x001F_BÙ&gt;Ü?r×,_x000F_M©¤?Æô/Ê_x0017_» ?Ø_x0005__x000E_ÂØK¿Y£ç®_x0001_L?è%_x0014__x001D__x001E_Ë?_x0001__x001A_ZW_x0007_¤?P»è%ýó¥?æ?(WfÔ¦?Àu_x001B_À¿ ©P±_x0014_}?hMb*?Gf;¡?0ÆÆ_x001F_?ÄÜè_x0015_Ko¤?tÜÔvû?D_x0012_"¿À÷­î]?\*ËÅ_x0008_£? ¿ìbd?À§:ù÷?_x0001__x0005_ª¯vç¤?Àå:®?\¹jv@_x001B_?öÓÑX¼¡?ÄñzµUG?pâ*×=Ãx¿hv*[èt?,ç(¤è_x0001_¥?_x0001__x0005_ÎG¦«ÌÃ¨?eàMW?:_x0016_®Eá£?`Iåe?tÆ9_x0010_0I?\ãfå_x0002_¦¥?ÕýFÁ?°_x0001_ ¤?¬màí?_x0001_'_x001F_{_x001D__x0006_y¿Æ²_Lz¿_x0010_Ä§?hBð/k_x0011_¿Lf,ô°?°ià37O?xÃ~§_{¿Z_x0005__x0007_9Z¹¢?_x0004_ïr%ßr?HlØ_x0006_Ó?Äi³V_x0003__x0015_ ?ª[q¹n¯¿`7ûj_x0013_3i?_x0016_*_x0004_ô$3¢?zhMð¤?,ÇO_x0004_ÿ«¥?ÖRÁëÎ ¿`]zÊÀÛ?Ò¼¿C?ÌpÝÿ®Ó¤?ù1_x0012_¤+¶¿_x001C__x001C_6¢? ìÃ_x0002__x0003_9a{?°{N_x0001_~?_x0010__x001B_¹~9¹|¿ I«{_x0015__x000B_?pQt{÷?q_x0013_ÕRÏ¢?h8doW	¦?h_x000D_½¤|?D_x000D_Mq¿&lt;ã_x0010_û¤?_x0004_-Ú}?ØaüðÇ?`×I»å?Àt~$B#?ü~Y_x0010_Ýu¿Zè_x0008_©»b§?6_x0004_û¾_x0012_¤?ðµ_x0001_¿+§?_x0002_®4y_x001E_6t?`PC&gt;_x0001_?¾8À-$E¤¿(U_LÝ?es$x_x0001_?ªÛÐsX¡¿æ"=¢Y¡?3¿M¼? Äì.)ëg?øE_x0006_vU?_x0008_C_x0016_ÖK?¬åg2¸^¡?(`3ôj"?_x0014_à¢åt ?_x0002__x0006_¼ñòð8?G_x0017_	*?_x0006_ÒðÜÄ¢?Þ-'~º¥?_x0002_¿_é:v?B_x0005_(_x000B_p²§?d_x000B_æ'óÅ?óèY¥Ñ¼¿ä÷Oo(¬£?0ö;gz?6=ï_x001E_¤¡?qC#°_x0003_H?"ºg_x0004_V#¢?ÀGj»_x000B_Î?_x0012_ÁoºË¢?À0epF)?²-ØûÙ2§¿U_x0006_Í_x0001_?_x001A_Þ¦àð_x0011_¡¿rL_x001A_ §?àºá"?_x0002_Æ_¢Sé?Ú÷ÇÌz ¿xc._x0011_j´?Ð.sj¢/}?l^]_x0016_Ý¿(ÿ°áá?Ì´_x000C_iK?p_x001A_×W¦¿V_x000C_%Rî ?Â­_x0011_G_x0001_¡¿_x000B_Ë®ú_x0002__x0006_1¹¿D^Cõ¿ª_x0003_5ÆÂ?_x000E_ä(­ùî ?ø´fëco?Ø?¯e¸:¿2ÞÈ^T§?_x0018_ÔJc8&gt;¿J	ßÆzÈ¦?à_x0001_¥!? Ìy|j_x001E_v?$®Îí¨_x000F_?0©¯v³¿ÆÞMn?ßºmzÖ?»M_x0002_d?À«P_x0014_YÍ¿\ÈÈZÔö? Îu5_x0016_$v?Â2-½ç§?D|_x0010_n¤í?À~_x0007_5í_¿ÀÅX³¿¦Dæ_x0018__x0006_££?Ârºà¦?_x0004__x001D__x0016_Þ_x0005_þ¿B0H½¥?RÊ_x0018_,w¼¤?¸_x0005__ ÝÑ?¬þ/¤_x0007_?_x0018_-.þæ?hæUÑ_x0018__x0019_¿_x0001__x0003_¨±Ü# ?·¸¨_x000E_¿Ò²_x0003_{ût¥?_x0001_aC_x000E_¦_x001A_2?¨ËsÄÍx?_x0010_®('_x000D__x0002_?_x0018__x0017__x0019_þ?ª_x001E_«6_x0016_¦?¼nX·¨Ö?PU(ÑÉ?øï@|{â¿Pí_x001A_n5±z¿H|_x0007_kc?í_x0015_!ô]lµ¿ãð_x0019_,_x0008_§?ôö©Þ.ú¿_x0014_ýd_x001C__x000C_?Ó_x0002_Pê²¿P_x0013_DC_x0006_/?â«ëpÛ_x0007_¤?¸_x000C_`^$?¸_x0019_UDáð?ÀWhw¿.âj}»©¿¤Oþx_x0005__x001D_?_x000E_ý_x0011_^ô¢?Ð]ô_x001F_?¸_x0017__x001B__x0005_Ä¿VVSµÙu?_x0010_1-[¨&amp;s¿é_x0006_ì[`? µ²_x0001__x0004_p?ðûí5¡v?ÐýØdJÂ¢?_x001E_µÖB.G¥¿ U¾0?p¦µ_x0002_6ô?Ì±£Òù¿l^'0?ç?FÿÚí²" ?&amp;_x000D_çW\¤¿ ¼)ùh?_x0001_a_x0003_a»¡@?pöü9ïý¢?_x0012__x0006_¼÷$_x000F_ ?´_x001C_	Â[9¢?ê_x0004_AÇ[£?à"¿d¿FIAb ¿,háOÍ?4°_x0017__x0004_´0?Lhå'¦?h÷_x001D_kZW?_x0018_ÍRø	n§?$Ôrþ6F¦?`w³U|?ø_x000D__x0003_Û?_x0001_ga_x001A_$=V¿¼^6ºO£?_x0014__x0016_w_x0007_ù?O7_x001B__x000D__x0010_?D#úã?0Û;Ò®î¿_x0001__x0002_¬þÏjr?Üº_x0007_Dgk¿_x0001__x0001_ÿ_x001B_¤? 48¨(±}¿ª)&lt;¨¦?_x0001_WÓ_x0004_JM?Z62¡­¢¿ÔKj&gt;_x001E_t?@¦TÑïy_?Ã_x0010_ò÷?p×^j+?$~9bw§?¼ÙXÇØ?à¥d_x0002_Zz¿Øcù?½û?á§¨Ï¸¿ËëÙ_x0019_O¶¿_x0018_FåÛsä?ÀÛ'}u?_x0001__x000F_\_x0003__x0012_?á«_x000E_ï¡?_x0004__x0008_ë~¿_x0010_n3öÖ?´l'T÷c?XF_x001B_f$?àNkrsã¥?ü"ì_x0018_R_¿2«Ñ_x0004_§¿P^ ô_©~?ø_x000D_Rìî_x0014_?¼\¶Åº?Ð9©)_x0002__x0007_C¢u¿l59s¡?:õ_x0005_êH ?*+µD9Ä¢?Ò!éjE?¸'ù_x0002__x0013_¸?pÖ ½¦ä£?¼Pm!pi?pãðÚI{?P_x0006__x0007_p¿8_x0011_æ_x0015_ªc?JÏ-_x0008_ ? ¸¬¶´ùs¿_x0008_m3â?®¿Üi_x0001_U?X_x0013_;_x0003__x0012_¯?ú_x0015_äÞÁ¥? ëÝ_x000F_p?À»_x001B_Zä&amp;¤?ÂS×éÜ¡? á_x000F_À&gt;r¿À[u~¼_x001D_¿ 1~¦)¡?Åô1ò_x001B_¿TO÷ö_x000B_?_x0004_	_x0005_zL ? _þ÷_x0016_?Ô%£_x0001_ÒF?þïNJæ_x001D_ ?üÓ©¨fÕ?@_pÇ_x0003_?_x0002_¸ï÷¨&lt;?_x0002__x0003_Àý_x001B_S\Y?D}=$ü³? CùÖ½¯?8@kà¦¿ZÛ_x0011__x0011_ö ? _x0008_}s7i¿T@øE«¢?¶×^_x000E_?:ñms'æ¢?:Ü1&amp;aà¯¿h½Ä*Õz¿_x0006_ÊÂ%ìè£?LU_x001A_ÜQ{?_x0010__x001B_ò_x001D_&lt;_x000D_?_x001E_:!_x0016_2¢?_x0010_î_x001F_âÏ_x001A_£?_x0008_ÿ_x0011_òjñ ?êå_x0001_ÿ¤Ô¢?TÇ¨Ù«¿¾_x0003_@GÓ ?v·ã&lt;¾,£?,&amp;NÏó¿p_x0001_=_x0015_&amp;p¿DUn$Óü?Ð@¥Väo?¸Ù-_x0008_?tãµBù_x0014_§?Ô&gt;?çÇX?ÌÎ_x000F_ÿo_x0010_?~_x0004_ñ­$¨?_x0011_	{­%¿ Æh_x0004__x0005_'6¿6Á¬D_x0005_¡?ÌÃ_x000F_è}?À¶¡_x001E_+_¿4ä5qT=¿ÆÁÛ c£?_x0018__x000D_ù:_Â¿Ì¶?ÜÆ¡ m¤?0TºB!P?¨¹_x000C_^,Ê?xà,¦?ø½_x0003_£?Híòü÷?%þæ_x0002__x0005_d°¿"Þ_ð_x000F__x0010_¢?H%À_x0006_d×?¬K|à(.?põt=h½?¬ëgÎO+?ÅÃõ ?8	_x0001_¯ð?=Ç!_x0006_0¼¿&lt;Që4?_x0004_T_x0016_&gt;¶a?l_x0008_Z#?àiªÁ¨£?d_x0012_úI_x0014_?(Æü_x0016_·Ò?âo_x0007_q_x0018_î¢?(eBV¿wÀ°åÒ³¿_x0001__x0002_ØhXàÖ¥?_x0001_¥'`¿u?ÈsóF9 ?_x001B_5wÒ¿î(õÑ_x000E_2§?_x0018_*nT{3¿\³xEü¤?Qkl×°¸¿ìt~~?¼è_x001C__x001F_Öi?Dú­ûìæ?ø.ÙÛ?Pú_x0008_¡?{LÍ_x0005_?ôÇÀ·Km?¨Ì,ó_x0008_	?¼éV_x0005_?Þàn¥)£?ð¢$^ C¤?`*½öÜ_?Ð_x0016_©õä?Èð_x001E__x001F_`?_x0001_Lñ`={?? ]{ÇÐ^?pô²YØ¡?hÙì!¿?_x0010_ÊS_x0001_Æ%?_x001C_{_x0019_Ë_x000E_?ÈtNN? úÅo_x000E_ÿ}?&amp;à_x001B__x0017_¦?À¢_x000E_¡_x0001__x0003_lµ}?$IGKë? 5+2àÒ?P_x0002_ñ¶¢¤?4óÞ³ ?ÀÈK&amp;¡`¿_x0005__ð=¤?_x000C_£ý¤_x000D_¡?_x0016_3/rPª¿p+A¶?_x0018__x0016__x000D__x000B_?hRêÙ»?^dùÕÚ1¡?VkQãf¡¿0Gy_x001A_Ë=x?¿ùÛx±¿d_x0017_©_x0003_?Vêú$ý³£?.íÄ¯_x0007_ß¢?Ø¥îDN5?p~ûËX;?¼=]ë-? R_x000F_Ô3c?¬Ï_x001D_í_x0016_³¿4ðZè1¢?_x0018_0ämz¡?ô¨£|¿PÇ!&amp;³s?´Q°ÌV£?x3ÊçPø?_x0010_½Ç¢_Ù ?N(øÏkC¡?_x0001__x0003_4õ_x0002_Ò?D§_x001B_¹_x0014_G?Æ4¶æ	Â¿ 6ãßÐÚ?hëLg_x0015_}?_x0001_Þ*_x001B_s_x000B_`?^Fëm¾j¦¿àé^Ûö?Hò2Èðá?Ð3¤Ã¹?$~_x000F__x0012_$¶?2IP_x0004_s.¡?³ÎÊNÜº²¿_x0010_«úH?_x0001_.è_x0002_ÿÈN¿øÊMó?¨v½_x001D_º?øÔïfg©¿Ô_x0013_Ê³½Q?ùuÔê±¿æTF-^?¨åÇ¦?=7G*{£?_x000E_¨Å¢¢Ä£?¬K_x001C_æõ?À_x001A_ô_v_x001F_R¿_x0001_æ®à_x0007_ñ?Èöë_x001A_;[?ZÅ/é&amp; ?6î)¶ô ?_x001C_ÞaD$Ñ?E5_x0002__x0004_L?$L_x0001_9_x0005_?&lt;WFMõ-?x4;ì¯?_x000C_É2ÖÇª?¢_x0014_×Æ_x0003_£?_x0018_ëX°F_x0014_?Êcô_â§?üù`|J?¨±2Wí?|®&gt;cª¿Àb),Dt?_x000B_V[_x001D_]?H},í Æ?×K¸MÝ ?HSWí_x0019_3?õÌ_x001A_q?ÀÇ¸ÏÆåo¿ÜßÍ´C?¢ª[vàã¤?P=¶ÛJ?ÖI_x001B_5?têïøÕ£¢?@b»Ç_x0010_Ü?°P}a;i?è_x001B_+Õû¢?4_x0011_ÁÞåò?_x000E_?_x001C_Ã4^ ?.ðòèÑÿ¤¿@ñ®__x000F_¼?ôÍ-I¢?X_x0003_Ò}6?_x0001__x0002_ðq©Ó¤s?t÷ÿfä?Lg_x0010_ÏN?bB?ZèM	¿@Ü«S5b¿_x0008_í6Hy?DOñj?pt}Òh?¾ß_x0006_kÕ³ ? Þ_x0007_²hv¿Pì¨µ_x001E_C?(ö&gt;£¹T¿_x0010_²Mæ[?¼_x001F_F"9¹?i)_x001E_&gt;Ä¹¿¹_x0014_³³A¢?ì¤k,Ð?dó¯/ã£?ü¡_x0001_ä»u?Z3÷Ôñ ?kl)°¿@Í_x000B_B?fôÚôÜ_x001C_¡?Ü×|¸ÉÇ¿Ä9f©?_x0018_AngÄ?_x0008_¸s*²ë?([r:ô®?_x0010_Ø$}o?+±×xr¿ºÜÖ_x0001__x000C_V¤¤?(»_x0005_±û?°_x0004_í, ?XOÃw±Ò£? e^_x0018_î?H½_x0019__x0001__x0005_R ?0´ôHæ}?ü_x0006_Mf"?ã_x001A_(áJ&lt;²¿X_x0006_¢{B_x0010_¿:¿_x000F_·ô_x001E_£¿_x0001_ÕÜ&gt;LL¿H?_x0002_~5¿ ¨¢¾Ç~?ü	_x0010_®ã? (Û²¿_x001C_¯×h?@Ý"RO;g?¤_x0006_ãf¯¡?¦ª)´¤?_x0004_._x0007_²û¢¿Å­ã;_x0017_¿À_x0004_ãæ]?\keª£_x0008_?_x0008_?]°?ä&gt;ÏÔÎ?|Ü_x0013_®èI?_x0012_+_x000E_ªQ¯¨¿²¥×;¤_x0003_¢?_x0001_ü¦Â_x0018_Ù¢?_x0001_¥_x000B_;_x001F_¤y?_x0001_C_x0002_?_x0004__x0005_,_x001D_Bk_x0011_?_x0005_LÔ~_x0006__x0006_ ?_x0004_ìÙ_¬ÏX?KV¶E_x001B_ ?@ÿv²,ÕW?lÀl_x0003_ci?ôß¬Z¿è_x0010_ø÷?XÒàiË?`m/Üz¿Ìê~r?¥?_x001F_yDH?&lt;!µ½HÅ?:0âC¿¬¯­?ÛÂþí_x0019__x000C_°¿Ú,8ò¡¿Ð_Pêàñ?(Ãå_x0001_¨? l1èF&lt;?¬ò¢3±É¿0ë­N¤?PF`_x001E_¨?_x0002_õª=ÙK¡?Ä'1 ?_x0004_p8°ô&gt;_x0005_3­³p¯¢?ÖþDûâv¢?ä ¼_x0012_Øª?Dï¦è}?¤dÃ_x0002_ø¬¥?Õûñ_x0001__x0003_H?¤${31 ?TÉ÷¹¶Ø?@ð³Õ£?_x0001_g_x0017_:RK?_x0001_2yj¹?°­ÉgB?¬`Çp?À*/ÅNR?¥·Ñ«J?t¥\_x0010_¯y?TîH_x000C_ç¨?f_PT£?_x0001_,Ù&gt;&amp;_x0011_?_x0001_ÓØ_x0017_by?¨¡ÂÍ_x001B_?_x0002__x0018_Ã8³¥?øê_x001C__n?&amp;\üBj©¿l_x001B_~_x0006_Ä?øYl_x000D__x000D_È?BF@MKw¡¿fý#°_x0001_§?Üø¢çE?ÐqªÀª,?_x0018__x0003_½f¸¿ Æ1_x001A_n;?_x001E_ý¬V¡¿@ËaÅ_?°Sü¦õÿ?ü#¡_x0018_n ?È}&gt;_x0017_3¢?_x0001__x0002_¡`¢_x001E_¿ ?rËÅv_x0005_·¡¿^_x000D_¥ì#£?ÔÂ¹Ó#?ÜÈ_x0013_¦_x0008_/?[ûôú_x0010_¨?öt:U¤?È^ÙlË?_x000C__x0016__x0006_¦?ÀÆ#_x0006_c¿\åNpkÍ£?_x0001_10CíC¿àNÜ®?Ì&gt;	_x0007_m¸?èLçÞ?lÏVÈK?_x0001_â_x0010_µáH¿&amp;ÛÀ_x0003_L¢?_x0002_ïöQ_x0014_å¡?á5ì`¢?¼¡WP°§?ðX+;Ùp¿_x0018_ú_x001F__x001F_@ñ?`_x0019_¼TWc¿Z_x000C_i!Î_x000E_¢¿ÀS[}ød?@ª_x0008__x001A_÷N¡?8¢]§¦?L6_x0002_Ç(?*ý'_x0017_;¦?EÔ_x001B_,ñ¿´¿°²GO_x0002__x0003_ÐN?H	¸_x0016_'·?_x0006_wZ_x0011_7O¥?.HÐ3&gt;?PÒç_x0012_j¦?_x0008_Íz_x000C_ë? ©ÆµÅl?Èøæ,P¿~,"áF[?_x0010_­zÝ?ìó0²?ÀAÁhp¦?¼âG³yd¥?ÖÃìe#Ëª¿Ð_x0017_Ô1Vb?§XØ_x0003_?¸C[Mê? _x0008_OKJa?¼þØ_x0001_P?p_cT_x001E_|?øù_x0010_uÒ?úô3_x000E_l§?_x0010_¿\c7¢?Èa"ceò?À¬ªÁù-?èR¿U,_x001E_?_x0002_!_x001C_vÐ¬£?Ê¦¿_x001D_5¡?ð¿_x000B_î|? b5zXQ¿_x0008__x001F_`¨?8ñíÐ?_x0001__x0002_HüGç_x0017_£?xÜ_x0013_Æ?4¥dÝA! ?$3Éj_x0004__x0018_?¶ybÃ ?HKòÝóh?_x0012_íô_x0018_«¤?ªóÇPk¡?NÕeþþp¤?Ü_x0005__x0019_Ò¿Ê¹:«,ß ?ÒF¹_x0007_é¡¦?ä_x0005_F,_x0018_H¿_x0001_^²õÈ_x000E_¡?ì@&lt;¼?²O'/a£?öUk¦?¡?°èavÄþ?Ö^Z0¿ ]uz?_x0008_NLZ©?j3ÙÛ¤¹¥?ÄTêñè?PºP#_x0015_ºw?(Z6*_x0012_?Hü_x0005__x0018_!=?h±ñçeë?âò_x000B_üÌW ¿äÏý _x0004_ ?ti&amp;yK§?=þk_x000B_o°¿ð_x000B_Ï/_x0001__x0002__x0010_÷?`úÀ­_x0016_¹?ÐåWº­¢?fíQ_x0007_£?tâx_x0002_?_x000D_Æªî_x0010_­²¿_x0002_AC_x0011_Ð¯¥??eù­w?nFí_x0012__x000D_£? _x001F_pvø¡?~í¼M_x001F_Ì£?Ô_x0003_E-}2¨?@ÏC3V?ÄÆâ¤ê?Î¼îN?PßAs	|?ä _x0010_`~¢?_x000E_ë_x001B__x001A_ä¡¿_x0001_EMµ|?0T¢ÿ?\¦Æ`ïz?YI5½?PLw9¡w¿wØò4¢°¿TiÞr4¨?¸@ïP_x001C_Ó£?_x0001_ð1_x0002_ß!?àèëX³£?Zåi¶oR«¿(,T¨9· ?_x0001_Üâ^ÖiD¿ ]%\Qµ?_x0003__x0004__x0008__x0019_®ø?2v±ç$B¿à7Ïz·0r¿ì_x0003_Â+:£¢?IùG_x0018_¢¿pÎ_x0010__x0013_Dws?¢×Ý·£?V1V?0ª¿ _x0010_ç_x0012_?º_x001C_JÜ[u¢¿_x0003__x000C__x0002_úóð;¿°=þÒ"l?_x0018__x0003__x0003__x0011_?xH)åMÅ?Ã_x0016_¤_x0004_ ?0_x0001_úÉOy¿äéÔk(´?°æ²ÿ_x0002_?Ø,úñ±l?(ïuÖõ¦?_x0010__x0017_6Ï~?_x0014_Ô#âe?_x0016__x0013_+¡8¢¿ÍWÄ5¥?¤[_x0016_:Óá¤?(£4¥?Ø_x0006_!_x0015_ïl?¶_x001A_`.Ö?_x0010_bÎL!· ?\8_x001C_NÏÒ ?Æe_x001A__x0014_3£?d}æÌ_x0001__x0003_ß* ?äNkN¡?_x000B__x001C_y_x001F__x0010_?x¥_x0016_¥_x0017_É¡?X44«°n¥? ÈóÏ}°¡?&amp;fÚ=ê«¿c_x0018__x0001__x001F_é?_x0004_ªþ|áR¿b_x0008_ÓVð«¿_x0002_&gt;_x0002_÷ ¿ô;åú»?À$_x0017_î@æ?_x000C_$$F¥¿°_x0007_sC­?Zÿ_x0019_÷_x0010_F¢?nÇïñ¥?@KBZ?F0_x0014_ëG¡?x_x0002__x0007_LÆ?ÜE6¿i?_x0001_Ù(-Ó_x001D_?Ði_x0017_v_x0008_¢?P³_x001E_Ö¤¦|?@_x0013_Îd2r?ø7SMHÆ? C_x000B_ä?¤ößì¥ì?ÔÊN: ?_x0016_@¢_x0018_ï¤?È¥~ÿ0?PKj,W?_x0004__x0005_(áy¶?Æ¯½_x0001__x0004_¢?D_x0008_ã_¡?°_x0003_L-"¢?P*C_x001C_	_?ø9_x0012_Òz&amp;?à_x0017_îgºnp¿Ää àÐ?ï(_x001A_Ç1?MK Qt?2ÄCü_x001A_k¤?_x0010__x0003__x0004_±Kt?N_x0013_wÃ_x0003_g ?æ&amp;gÎj?@Ts[P?4A__x0017__x0013_£?  R¯!¬?þcSÉ5v¡?@}ÜÄ_x0019_U¿hU·á_x0013_¨?HG_x001E_®Ú&gt;¢?ôhì¦i¥?È_x0002__x000E_Èÿ_x001F_?Ô_x001E_×PF¿0ñË£?ë_x0010_ %¿àrN}?f6¯_x001D_.ý¯¿_x0004_==_x0005_äd?Ôº£?ä_x0019_ê]z?_x001C_¡t_x0001__x0002_¾Ñ?N_x001C_Ð_x001F_s®¿_x0010_wV_x0013_`9¿ÀT¿óÕi¿TvöÇaÕ?¢nèÏ?£?À_x0004_Ób?Hg­&amp;{ £?ú+#èª¿Úï_x0002_øî?Ä_x0001__x001E_~_x000D_!?`_x0005_'h"`?&gt;ôQòs¥?*ÖOY%§?a¶¾u§¿$0{~j_x0006_?\+JJ-¿æC«Þ_x001E_F¢¿°"k¢â|¿_x0008_lYOÆ?$±ÌÆ{O¢?À%né_x0005_y?Æû½»F&gt;£¿'Aïï$|°¿82áòé?4_x000F_)l?ÐÁ_x001E_±½?ÌÏ_x001C__x0004__x000B__x0015_¢?8{EÆÛ¡?¬äR|Q¿(Õ÷=v,?HéîÇc?_x0002__x0003__x000C_¸ýi»?ìf&amp;Õ[«?¼¢õÒ?@+¤ãQ¢?&gt;Fºt*~¡?üXx¡	¤?_x0018__x0007_u#?_x0010__x0002_Ë¿´È_x0006_ZÀ?`UY~_x0001_?_x0016_oùF?òË_x0003_Í_x001D_£?8Xß¶ó&lt;?lÔ&lt;o:¢?zÔ1¾¾+¡?ä_x001C__x001F_ÎJá ?Ç5Eº­µ¿_x0002_¨_x0006_ôY¢_x0014_?ÐgXË7ë?H±LâµÌ?Ö_x0019_ÔÜC¢?ÜJº;°_x0002_?@ã_x001B_Â_x0019_?Îeq_x0015__x0002_¥?t¤¸YÍV?ÄÔÞz_x000C_?p2z	T&gt;?*£w¯¿P_x0018_ûUfS§?X«Q\ªò?¤±ÿaöE?&lt;è)à_x0001__x0004_DÊ?TóëXd¿(j_x0017_¦=ÿ?üºiûó?ÄaRI¿_x0016_èXhN*¢?_x0010_àrx*©{¿ø¡¶v!=?_x0001_­"¿à`t»4?oq¹ö_x0002_¿`#_x0002_«×=¿°Ä}eý´?_x0001_@:¦\_x0003_?@Î³Ô(?w?_x0008_l{¶_x0012_' ?_x0001_,Ï_x001D_3ÂW¿F _x0012_B.e¨?_x001C_ðß_x000E_[¢?`_x0005_ÒÕ$?Üçºk?Hú´_x000D_°Í?à4c_x001F_Wt?¢X¦?@ZÀa@Ïz¿_x0010_*_x0002_=ã? ×põ"Sw¿ô,x_x0010_M?_x0001__x0008_µ÷Q_x001D_¿®î¶5?Üc¾¹?|_x0014_øûä?_x0002__x0003_ð_x000B_)/,?ð¦_x0012_S_x000D_r?_x0006_ÓSïoÑ©¿ülî=¿_x0008_µ³pøÂ¿_x0010_)_x0012_(®?Ô_x000C_	Å+?:ø±!G_x001C_¥?Dof_x0007_ó¨¥?^«_x0001_îÆÁ¢¿ªËù»x¾¥?lz_x000D_rà?¸_x0014_e¢?`gÏ~Û¿,JLªÒ¦§? ^2¿:y¿¦íÌ8¡?è0°LÐx?=ÂãÁ7?_x0018_È×¿ý?pä¦²²?HwH(K?ð\ó%_x001D_t?°1I&lt; ²?Ïã_x001E_SÍ´¿:s_x001B_»å~À¿( ÕÏV_x001B_?DªÑ_x000F_¥?¸F_x0019_þÇy¥?¬ævm?¨à»m_x000C_?¤_x0006_s¹_x0005__x0006_&gt;_x000C_?øÓbÿ.¿ Õ¸ÍL_x0003_z?üY®Úê_x0002_?+XzîÚÒ±¿vôV¹Ï±¥?¨×¶h'Y ?_x0010_µ+_x0002_?8ÛÌza?x_x0006_@eÆ_x0017_§?h h«Æ_x001B_?ô	]3¡?ô±C_x0001__x0016_u?@³n_x000E_È=?*¿_x0014_ý$¤?¼©.)¢&lt;?p	·^"ª?ÌáíTÔ?àf ¶~?^¡n_x0018_R¡?_x000C_F_x0002_n¿à+®óz?«_x001D_öS_x0011_â°¿èä_x000C_×»_x0004_?ü_x0011_TâWÀ¿,/Ò²µC£?¾:h/b_x0003_¬¿"-C÷q¨?H3õþµø?.j_x0005_ÛG¤?ÄÐì_x001E_[?´ ­þ¿_x0001__x0002_V÷_x0011_1à¦?_x001C_ %m_x000D_?_x001E_î_x0018_Æ¨¿4hl©9-?0Õ&amp;íù«?pQz÷Äõ?H©yCT?ÔhYÖf£?_x0008_6¶êÙO?_x0016_r*?}£?_x0018_*2ô?xV®)t?,(ößÍ¾?¯1_x0007_f~¿ åÊÄf¿_x0001_: PâHb?`5·¯_Ý?_x000C_´ÝIgü?$Bd_x001D_Õ!¡?V x% ?ÐÉL_x0014_êZ?_x0010_¡¡òR¡¢?&gt;_-Â4±£?h¨Hµ»A?	_x000E_n¸?MÌÄçôq°¿"NäÆ¥?_x0006_Ê²§Ó¡¿_x000C_x_x0001_y0D?à_x0006_PYf?8ã?:h¡?)ßû_x0001__x0003_¿_¦?·ÄÄÇ·¤?@Ò="pP¿¤r#_x0001_Â@?$_x0002_þ5_x0015_?_x001C__x0007_ë1d?|"loj_x001B_§?Ìñ)ÝÝ¤?_x0001_Ï'tè?\5=6Á_x0014_?Xb_x0004_3Ê_x0002_¿/ib?ÜËB§ôf?_x001C_¶±]ë¿_x0018_b÷_x0012_#?_x0001_¤__x001A_Zª£?,FF_x0006_3_x0004_¿°OMÊÈEs¿ty|_x0006_þ_x0019_¥?_x0014_ó_x0003_Í¶?t_x001C_|_x000C_¾_?ÔÂBm_x0019_z?pn&lt;8ð_¿4+Ëüc¤?àqg_x0010_¬Øc?ÀóDâzS|?Ä¦PÐï_x0002_?Àá1zb¿¸lñå­u?_x001E__x0015_­èG¥¿H_x0016_ë{ÿº?	D_x0007_Ýòw?_x0001__x0002_@qª&amp;?$â_x0010__x0001_i??_x0004_[_x000B_§4 ?_x0016_~°_x0016_§?bUíy\_x0017_ ?tç¸_x000B_KM?@·±záÜm?¦ºø`kz ?875ÂÑ£?¨KÙî,?°®EàÒ?à,ì3ª¯?_x0018_IÁß§?_x001A_ÛÕ¡Jé¤?ÞÞ% M_x0003_ ?_x0001__x0008_qãx¢_x0007_?¨²*ÄÂ? 6éÝ_x0012_£?¤¶`u?Ã_x000B_.¨sv?8TµÅwi£?ÀÃïJ?1J ?XØy_x0005_¼?èå;&amp;"4?PïtQù{?ðs_x0013_·ý?_x0001_ùtÐë0¿|36Kª?Èçõò?`\¼_x0010_È¢?_x000C_Ð´¦_x0002__x0003_ñ?&amp;ÇbKzÌ¡?¬d_x0007_sùÓ?4*´%_x0005_8?æCO÷_x0014_ý¦?¦~]_x0007_/Ê ?(2+_x001F_ê?ÞtL_x0016_}¦?DªÌ?@]ÎV%?¬ÅG¡JÎ?$ÓüÂ?`I_x0019_¤M?/0Í _x0001_¡?¶ìPôR¡?"¯Q½§£?_x0002_h\]ñòI?°Ç	ü_x0006_D¿@;îúÌÆS¿§7_x000C_ÒÈà¶¿^ÇÝ{_x001B_U£? _x000C__x0016_âe¿È¿ô[M?ÄNh4_x001B_?`ö{_x001A_eàb?îwd`{«¿_x0002_v_x0015_{y±#?SÚ¸Î_x0004_¿_x001C_ãS¤?DÙØ¨_x0013_f?_x0002_&amp;_x0018_þò_x001E_?h?¬m!z?_x0004__x0005_S'ñf_x0019_?_x0010_w³»_x0001_Õ?Sür_x0013__x000E_³¿zíSÊu¤£?$|_x0015__x0012_r	 ?_x0010_P½¾½^|?tå_x001C__x0016_:^?4W_x0003__x0017_ú?hXð ¬V?È#õÍwß?àkùµX?|ây@¹ ?~¦Ö´â~ ¿_x000C__x001A_8û±÷?L«vþû0¨?,ç¶ $¥?+{Ù4¨?öøÃ_x000F__x001A_¤?r_x0012_ü_x000E_x¦?_x001C_;_x001F_"_x0002_r¿vzÿDë¤¿hÍy_x001A_¢\¿pÌ:zª¿òò/_x0002_­¤?ü"zØ_x0013_B?z¸Æ´¯¿Ð_x0018_t_x0019_+¿ ³lOú=m¿(¸Ö*¥'?PT_x001E_4§×¦?à²r7O¿¬¥_x0006__x0001__x0002_ÂdT¿@øWëNx?ò&gt;¾À_«¿æ_x001A_Ücð¢? Ó´_x0008_%í?`~P# ?ì!¼_x0014__x0003_\?¨¼Z_x001B_h?PHç´:¿N£ÞlÅí®¿0»_x0017_ß²Å ?ãhß_x0011_è¡?Nû³?_x0001_6qmÁ5¿`¨_x0017_Ý§±{?ÇX&gt;ÎÎ¿øJoú_x0011_+?\dÒ=¿_x0001_×_x001C_"¬v¿_x0018_Kµd°?¤À_x000B_}_x0015_?æöÊËÿa¨¿	F©£y?_x0001_ü_x0012_åÀ?4ØÜjÀÎ?°EúSwt?&lt;_x0004__x0012_Ä¼\¤?¨¯u¡~?_x0001_þ¯ÕÞ_?äQQq£h?&lt;)Ù¦ ?_x0010_,_x0002_½?_x0003__x0004_ï³%d-@¿c{F+?ÌIFvµ??°ìP1ÐS¢?ÀJEZÊÌm?Ì_x0015_§©_x0008_u?è[_x0007_Ïc¦?aL9_x0012_ä¿0y)â¡?¼ú_x0001_Õá?)ïbj»ã´¿~Rî _x0001_¢?&amp;ÉÂYF¢?P55¯ÿ?_x000E_u\¬_x001D_?»_x0012_ãtàK°¿`_x0017_ãI£X?Y5©Õ¹¿ÖcÀÊc¥¥?V®{_x0016_¢¿ÃoÕ?H_x0006_Õ_x001B_¦º¦?°Ä6òã²¿¼WîÃ¢?ä%|X³¡?Òßo3Å¤?^}ª$²¿2Î`¢Í¡?×²n7_x0002__x0002_²¿`4pÛÁÎu?,_x0014_ÌUÉ¿ÐR_x0001__x0004_p_x0003_w¿@Ã:ÄÒhi¿HeV,_x001F_?ZªæØe§?¤&gt;~Zõ?_x0014_&amp;_x0003_Ny=¥?À]Ã_x0014_Q{?sÊÍ?Ö¢?àÜÂ'hx?À2n&gt;sÆ?|ª²_x000D_e?Ô_x001E_\_x0018_@À?5_x0012_Ù_x0001_? s_x001F_uÈF?2Ir_x0005_Nv ?ü× _x0015_JZ?ô°¨þsÓ?øÛ)ÀY"?nn:·Å¥?à_x0014_ù´¿Ï?V&lt;9Nê©¿0FïÀJ¥¿_x0004_Yôë3´ ?&lt;úàBQJ?,¤·^ò­?¤Bl¸?_x001D_?À)¯_x0012_ëm?`j¯o?ìI2y¨?_x001A_;{oêI£¿Kâ#é¥?-)_x0002_\í¢?_x0003__x0005__x0002_D­«öU ¿ÌaVª ?è_x001D_y(?\_x001E_:Ýt_x0012_?¼íõø?_x0004_¸p_x000C_ ¿9X?üF?X_x0016_YÊh?_x0018_T_x001D__x000C_é¿ÀÅeGáÏd¿i_x0017_ö%?*%_x0004_ÌýR£?h±_x0001_6¤¿_x001A_Æ_x0019_Ç52¢?D»_x001B_´Û£?ªÕoü´£?ª_x0013_oj+ ¿_x001F_B_x0003_´\?_x0004_ý#ÊÞ?djZº¿_x0002_ÐP_x0011_=ÿ¤?(¤ë?"_x0007_·$Øêª¿Ð_x001B__x000E_m_x0007_¢r?P_x000E_³ô0à§?|71ðCí?_x000F_´¤Ï¼ ?zN_x000D_g_x0007_ô¢?bR#*¢?@ýô@ãÖ^?&lt;b9_x001E_·?þ--_x0003__x0004_Ñ_x0016_¢?_x0004_@_x0014_.¡?ÔE¾kÜÌ¥?¶ÓË??h~T'ìS ?àø/_x001C_pb ?8A«Øº?ðâ¿Ø¸± ?P7._x0006_mÚw¿ Z*kú_x000F_}¿ ^Ã1õ?VÕtFÌ¤?Lüä8%§?ÌãÄ&gt; ?H'Fù_x0017_¿à_x000F_¸_x0014_¿\¡?ÀÛ-÷&amp;'?ê_x001D_é3_x0018_£? &gt;sëýj?Ø_x0005_ìóSi¤?ð\Øú{}¿ R8Nêbr?ÇÑM_x0014_?_x0010_B£1z¿Â_x0001_FoÓ ?Ö_x000C_T´°1¤?º;_x000C_}?h2ÖÔ6?_x0002_e°7¿ø_x001F_o_x0001_?DENU5´¿Ê_x000E_V)¢?_x0001__x0003_Ì.:Ú|i¿hS¹_x000C_:?ÐÜnÔl?²mS¢ø¥¿Ú£*êº8 ?k¾ct¼Áº¿`6=(¡¦?àEÊÒ[£i¿ Ø¢á_x0015_Ç~¿ )Þ¿_x0014_¤?`¬±'±s?ê¼N?tÄ [¢s?pó{²RÌ¿úXÊ¯_x0011_¤?_x0001_(ªêÈõL?è¹u~Iã¦?Ï_x0013_ºN©?ØÞ_x0014_rÝ_x000D_¿_x000C_#ü ¢?àÅÕe?¨ ?ÎÛby4_x0015_ª¿_x0008_àa¼É?°!7NÎ_x0016_?ü±@aØ£?%¹_x0010_QÏ©¶¿¼4#_x0016_Ùú ? _x001E_Î_x0011_¦¿äÀq{)?ÞtD¿øg_x0002_,_x000D__x0003_?_x0019_Î_x0003__x0001__x0003__x001C_w?¤_x0012__x0014_	Òß?°³Ûú½_x001A_?øÿq{öP?ÔÞKH~%£?xÃa/J¤?0_x000F_²Z&amp;Ý?T¢_x000E_2_x001A_?(èiC_x000C_¥?Ç	ºJ¹¿0`Dt×\p¿@îíû_x0019_²n?À_x0002_,n¾?À_x0002_t­!XU?_x000C_zqÙ_x0006_ ?_x001C_×q4_x0011_£?èVg¯_x001D_Í?þT_x0013_åòW¨?p_x0019_° çÌ?ð«0h9?ÀÚ4ÍÝ|?&lt;ÙÛ6%C§?ÄX_x0005__x0012_Ç?1¾l«9?Jì°In¯¿ä®"Dôð?®ÆÆ!¨¨§?_x001A_1»xK¥?_x0001_ç¸\Qu`¿\Mú_x001F_9C?è}(_x0002_ô.?¦ÿ¥øEg§?_x0002__x0004_äáÚ_x0019_GJ?¨E0¬É?h(×:zò?ÐéhÖ&amp;?_x0010__x0005_&amp;Ìq?pgåÞ_x0001_¤?âÆ{Þ_x000D_á¢?ÜLN0E?àþ$2Îz?°àÂ¾_x001C_f?ÀÅJ_x0006_Ua¿Iûtí¨¿øÛÏ@L°?xZ#Ò¤?l[_x000C_}Ì?àPÎ&gt;Ç?ô»÷Òà_x0016_¤?+C_x0007_¦?ª¿&amp;ß÷¨¢?ª¯Q·«¢?D	´rÚ@¥?ì±_x0012__x0003__x000D_8 ?_x0010_sf%áf¡? Â_x0002_¢ñ?í_x0016_é4Ôµ¿_x0002_²ðèh¿p_x0001_á&amp;dÛ?nj¿_x0016_¨?(ý$¿_x0015_¿ KE+¢?öò+ÄÂ¥?_x0002__x0013_)_x0002__x0003_U_x001E_9¿\£_x001B_¼ ?d%A_x0015_yx?¸d_x000F_eÃx?àB(_x0015_ôKp?-) ?ÈâxÌ?´_x000B__x0007_ý?\É_x0015_ËFÿ?¤Ý»F3t¿¦_x0003_¤?h&gt;]üª?ì_x0001_K?wP?ðb_x0018_Ã5X¢?&lt;B&lt;d?H_x001E_ô_x000E_¼_x000D_¿è_x0017_êÕï¦?(,¶¿¾¦?ÆjrH¿JqEÝë;¢?XÎ_x001B_Ò÷?¸ÕöOl?ØãÎ_x000E_?°Èçg_x0005_?øxJ?ð[4¿$w_x0007_uFÉ?¸o×Ð_x0016_Ä?´D_x0014_? _x001C_vK_x0001__x0005_¿`®¥ú~Ì?l_x0002_á_x000E_7?_x0001__x0007_³V­_x000B_%I?$ðB&gt;ù?.²¹_x0003__x0015_ß§?5Ü;_x000B_j¹¿ÖÀ'_s¿¦3Ý_x0017_ ?_x0001_z_x0003_¢)Ì?_x0002_×åÉ%ý¤? naNç¸e¿TÏý3YÊ?À~Í_x0012_d?yË_x0015__x0019_?5ä2»X·¿h´|r¦?ð||*}t?¼¾¥4}?ÅÒþó_x0006_?hAi*¹}§?n_x001D_Û;Æ?Ð,Õd_x0004_Ë?_x0018_ÆS_x0013__x0006_c¨?ÎÌsá°¥?L_x000D_OÙå?N_x0005_íÇ_x0003_z¥¿¨`]é?@®Ñ¶As? jFi"+?,nâËG%?àb@¡?&gt;ªÃ¸ÁF¡¿P:¶×)þ?àD«._x0001__x0002_»Ü?0 8!~|?_x001E_TSùÕ¦£?X{XU_x0006_;?,ÕcN_x001F_³¿ ìû1eHr?ºæ+_x0011_ç± ?(0æí3?@êÆî[m?_x001B_ ?E?Øl¢÷ÎÙ¿¬­«_x0018__x001C_?¬w,Ç_x0005_¯¤?``($_x001D_¨?È\_x0015_ áÔ¿¾ÖL_x0004_7§?_x0011_h_x000E__x000D_?°VD|¿à_x0008_$Eð¿_x0010_ZC	f/?¢Ãi_x0014_ ?\£"¥F?_x0016_UË}P¡¿ª_x0006_ö#I¿HÐõZN_x0012_¢?ô¼þh÷Å?1_x001B_Â_?_x0012_Ä_x0012_¿`¶õwi?H÷b6ru¡?_x0002_yu_x0004_¦¤¿_x0014_âE#·ë?_x0001__x0003_ØÊh5Å?8¥RATª¿J_x000C_:==á®¿4m·Ü,¥?ð_x000E_N),e¿ðá'ÖÛþ¿X.ù__x001D__x0015_¿0_x000E_?qÁ}¤?&lt;vr/a¡?,çØ_x0002_¤_x0012_¿øGF_x001A_²:¿0@.¿t¿¤/_x0015_Ë¨°?H9!T£?L»úX	m?Âín6%¢? kÎv_x001C_?jãCÍÈ¤?éÒoÓ_x0004_q²¿ÒqÀ_x0004_sh¥?lº(©Ô ? Ù_x001D_U_x0006_{?_x0018__x000B_)ÏïÏ£?|Ü0_x001A_¤¿_x0001_Z¤_x0018_É¢?Fdw©;b§¿ _x0003_c_x0012_S¦?_x0010_`*2R¨?¤iY ?BSSÿî° ?ìÅ¼|½¿_x0001_Kéî_x0001__x0003_9?þÇ¥6_x0012_¡?PHËÿ²?_x0004_8à_Ä?_x000C_ï»¼Ø_x000B_¥?_x001C_Ú_x000C_ô~?&lt;¹o¯Ê%¢?Æô_x0012_?´Ð_x0006_/ùy?à_x001A_.éFj?AgÆNE{?_x0001_."_x0006_¦ür?ÚåÎ¼N¨?_x0004_ñDÈº_x001F_ ?_x0004_®C`?qÛaÎ??&lt;²_x000B_q?ÐÄíW_x0015_s?:¨ùÒãH?Ð»úK¢q?do³çÏ'¡?¤û2tt¿6³I¨_x000E_ ?J_x0002_áÁ!¥?ì°Àø&gt;£? ØØõ¿À_x0011__x0004_»ãY?¨Í`S7 ?_x0001_¾_x0002__x0011_7¿pX,pMíz?ªxk°Ò8¥?àÑÍ½÷~¿_x0002__x0003_@ùwU?ÐµóCÅçt?°ÿg.»¡?:c[6Q§?&lt;ô*Ý&lt;¢?ô±Ø¬p?¨_x0016_#_x0019_Ä?L_x000D_V®_x001C_L¿4Óuqì¦?{*l M?òm¾V_x0008_?_x0016_C_x0003_²©¿_x001E_N8TâC?_x0002_c+ê+&gt;¿Tä,_x0011_Ú?BßÝÑ_¿H.Åë&lt;¡¡?°}¸Çúl}?°r_x0012_4Ð}?ÒÊH¥¾5§?7 Ê{¿ÀG"­÷:?~,6[Ä ?V_x000C_Gr_x0001_«¡?D§ïã_x001E_Ù?_x0016__x000C_¿_x0005_x¹£?¾I0Ï_x0002_ ?ÔX¬ÄÒ¿_x0001__x0002__x0002__x0002_8_x0002__x0002__x0002_Baseline Pennycress _x0003__x0004_Farm Breakeven Analysis 6-10-19.xlsx_x000D__x0003__x0003__x0003__x0012__x0003__x0003__x0003_Pennycress Summary_x0003__x0003__x0003__x0003__x0015__x0003__x0003__x0003_RiskSerializationData_x0003__x0003__x0003__x0003__x000B__x0003__x0003__x0003_Sensitivity_x0003__x0003__x0003__x0003__x0004__x0003__x0003__x0003_Simulation_x0011__x0003__x0003__x0003__x0002__x0003__x0003__x0003_D8._x0003__x0003__x0003_=RiskOutput("Yield")+RiskTrigen(L5,L6,L7,5,95)_x001E__x0003__x0003__x0003_Random Value=_x0001_C8_x0001_D7_x0001_($ acre-1)_x0001__x0003__x0003__x0003__x0001__x0003__x0003__x0003__x0003__x0003__x0003__x0003__x0015__x0003__x0003__x0003_._x0003__x0003__x0003__x001A__x0003__x0003__x0003_Random_x0003__x0004_ Value= / ($ acre-1)_x0001__x0003__x0003__x0003__x0003__x0003__x0003__x0003__x0003__x0003__x0003__x0003__x0003__x0003__x0003__x0003__x0003__x0003__x0003__x0003__x0003__x0003__x0003__x0003__x0001__x0003__x0003__x0003__x0014__x0003__x0003__x0003__x0003__x0003__x0003__x0003__x0005__x0003__x0003__x0003_Yield_x0003__x0003__x0003__x0003__x0003__x0003__x0003__x0003__x0003__x0003_ÿÿÿÿÿÿÿÿÿÿÿÿÿÿÿÿÿÿÿÿÿÿÿÿÿÿÿÿÿÿÿÿÿÿÿÿÿÿÿÿÿÿ_x0003__x0003__x0002__x0003__x0003__x0003_E8M_x0003__x0003__x0003_=RiskOutput("Base Cost $/lb")+I8/Simulation!D8+'Harvest &amp; Transportation'!C28_x0003__x0003__x0003__x0003__x0003__x0003__x0003__x0003__x0001__x0003__x0003__x0003__x0001__x0003__x0003__x0003__x0001__x0003__x0003__x0003__x001D__x0003__x0003__x0003__x0003__x0003__x0003__x0003__x000E__x0003__x0003__x0003_Base Cost $/lb_x0003__x0004__x0003__x0003__x0003__x0003__x0003__x0003__x0003__x0003__x0003__x0003_ÿÿÿÿÿÿÿÿÿÿÿÿÿÿÿÿÿÿÿÿÿÿÿÿÿÿÿÿÿÿÿÿÿÿÿÿÿÿÿÿÿÿ_x0003__x0003__x0002__x0003__x0003__x0003_F8,_x0003__x0003__x0003_=RiskOutput("Base Profit Margin $/lb")+F7-E8_x0003__x0003__x0003__x0003__x0003__x0003__x0003__x0003__x0001__x0003__x0003__x0003__x0002__x0003__x0003__x0003__x0001__x0003__x0003__x0003_&amp;_x0003__x0003__x0003__x0003__x0003__x0003__x0003__x0017__x0003__x0003__x0003_Base Profit Margin $/lb_x0003__x0003__x0003__x0003__x0003__x0003__x0003__x0003__x0003__x0003_ÿÿÿÿÿÿÿÿÿÿÿÿÿÿÿÿÿÿÿÿÿÿÿÿÿÿÿÿÿÿÿÿÿÿÿÿÿÿÿÿÿÿ_x0003__x0003__x0002__x0003__x0003__x0003_D9_x000D__x0003__x0003__x0003_=RiskMean(D8)_x0003__x0003__x0003__x0003__x0003__x0003__x0003__x0003__x0003__x0003__x0003__x0003__x0001__x0004__x0002__x0001__x0001__x0001_E9_x000D__x0001__x0001__x0001_=RiskMean(E8)_x0001__x0001__x0001__x0001__x0001__x0001__x0001__x0001__x0001__x0001__x0001__x0001__x0002__x0001__x0001__x0001_F9_x000D__x0001__x0001__x0001_=RiskMean(F8)_x0001__x0001__x0001__x0001__x0001__x0001__x0001__x0001__x0001__x0001__x0001__x0001__x0003__x0001__x0001__x0001_D10_x000C__x0001__x0001__x0001_=RiskMin(D8)_x0001__x0001__x0001__x0001__x0001__x0001__x0001__x0001__x0001__x0001__x0001__x0001__x0003__x0001__x0001__x0001_E10_x000C__x0001__x0001__x0001_=RiskMax(E8)_x0001__x0001__x0001__x0001__x0001__x0001__x0001__x0001__x0001__x0001__x0001__x0001__x0003__x0001__x0001__x0001_F10_x000C__x0001__x0001__x0001_=RiskMin(F8)_x0001__x0001__x0001__x0001__x0001__x0001__x0001__x0001__x0001__x0001__x0001__x0001__x0003__x0001__x0001__x0001_D11_x000C__x0001__x0001__x0001_=RiskMax(D8)_x0001__x0001__x0001__x0001__x0001__x0001__x0001__x0001__x0001__x0001__x0001__x0001__x0003__x0001__x0001__x0001_E11_x000C__x0001__x0001__x0001_=RiskMin(E8)_x0001__x0001__x0001__x0001__x0001__x0001__x0001__x0001__x0001__x0001__x0001__x0001__x0003__x0001__x0001__x0001_F11_x0001__x0002__x000C__x0001__x0001__x0001_=RiskMax(F8)_x0001__x0001__x0001__x0001__x0001__x0001__x0001__x0001__x0001__x0001__x0001__x0001__x0003__x0001__x0001__x0001_D12_x000F__x0001__x0001__x0001_=RiskStdDev(D8)_x0001__x0001__x0001__x0001__x0001__x0001__x0001__x0001__x0001__x0001__x0001__x0001__x0003__x0001__x0001__x0001_E12_x000F__x0001__x0001__x0001_=RiskStdDev(E8)_x0001__x0001__x0001__x0001__x0001__x0001__x0001__x0001__x0001__x0001__x0001__x0001__x0003__x0001__x0001__x0001_F12_x000F__x0001__x0001__x0001_=RiskStdDev(F8)_x0001__x0001__x0001__x0001__x0001__x0001__x0001__x0001__x0001__x0001__x0001__x0001__x0003__x0001__x0001__x0001_E13_x0015__x0001__x0001__x0001_=RiskTarget(E8,0.105)_x0001__x0001__x0001__x0001__x0001__x0001__x0001__x0001__x0001__x0001__x0001__x0001__x0003__x0001__x0001__x0001_F13_x0011__x0001__x0001__x0001_=RiskTarget(F8,0)_x0001__x0001__x0001__x0001__x0001__x0001__x0001__x0001__x0001__x0001__x0001__x0001__x000D__x0001__x0001__x0001_Establishment_x0001__x0001__x0001__x0001__x0002__x0001__x0001__x0001_M_x0001__x0002_anagement_x0001__x0001__x0001__x0001__x0018__x0001__x0001__x0001_Harvest &amp; Transportation_x0001__x0001__x0001__x0001__x000B__x0001__x0001__x0001_Assumptions_x0001__x0001__x0001__x0001__x000F__x0001__x0001__x0001_Parameters List_x0001__x0001__x0001__x0001__x001F__x0001__x0001__x0001_Farm Machinery Cost Calculation_x0001__x0001__x0001__x0001__x000E__x0001__x0001__x0001_Farm Machinery_x0001__x0001__x0001__x0001__x000E__x0001__x0001__x0001_Oil Extraction_x0001__x0001__x0001__x0001__x0008__x0001__x0001__x0001_Inflator_x0001__x0001__x0001__x0001__x0003__x0001__x0001__x0001_I_x0001__x0001__x0001_'[Baseline Pennycress Farm Breakeven Analysis 6-10-19.xlsx_x0002__x0004_]Simulation'!D8I_x0002__x0002__x0002_'[Baseline Pennycress Farm Breakeven Analysis 6-10-19.xlsx]Simulation'!E8I_x0002__x0002__x0002_'[Baseline Pennycress Farm Breakeven Analysis 6-10-19.xlsx]Simulation'!F8_x0001__x0002__x0002__x0002__x0005__x0002__x0002__x0002_Sim#1_x0002__x0002__x0002__x0002__x0002__x0002__x0008__x0002__x0002__x0002_5GQFJ6YB_x0003__x0002__x0002__x0002__x0005__x0002__x0002__x0002__x0002__x0002__x0002__x0005__x0002__x0002__x0002__x0002__x0002__x0002__x0005__x0002__x0002__x0002__x0002__x0002__x0002__x0002__x0002__x0001__x0002__x0002_M_x0002__x0002__x0002_W6B4BPPPQG4_x0002__x0003_JUECQQ3RBFJ3X_x0002__x0002__x0002_ÿÿÿÿÿÿ_x0002__x0002_ÿÿ_x0002__x0002_ÿÿ_x0002__x0002__x0002__x0002__x0002__x0002__x0002__x0002__x0002__x0002__x0002__x0002__x0002__x0002__x0002__x0002__x0002__x0002__x0002__x0002__x0002__x0002__x0002__x0002__x0002__x0002__x0002__x0002__x0010_'_x0002__x0002___x0006__x0002__x0002__x0002__x000C__x0002__x0002__x0010__x0001__x0002__x0002__x0002__x0002_8_x0002__x0002_Baseline Pennycress Farm Breakeven Analysis 6-10-19.xlsx_x0018__x0002__x0002__x0002_W6B4BPPPQG4JUECQQ3RBFJ3X_x000D__x0002__x0002__x0002__x0002__x0012__x0002__x0002_Pennycress Summary_x0002__x0002__x0002__x0002__x0002__x0015__x0002__x0002_RiskSerializationData_x0002__x0002__x0002__x0002__x0002__x000B__x0002__x0002_Sensitivity_x0002__x0002__x0002__x0002__x0002__x0003__x0002__x0002_Si_x0002__x0006_mulation_x0011__x0002__x0002__x0002__x0002__x0007__x0002__x0002__x0002__x0003__x0002_._x0002__x0002_=RiskOutput("Yield")+RiskTrigen(L5,L6,L7,5,95)_x001E__x0002__x0002_Random Value=_x0001_C8_x0001_D7_x0001_($ acre-1)_x0002__x0001__x0002__x0002__x0002__x0002__x0002__x0002__x0002__x0002__x0015__x0002__x0002__x0002_._x0002__x0002__x0002__x0002__x0002__x0002__x0001__x0002_ÿÿÿÿ_x0002__x0002__x0002__x0002__x0002__x0002__x0002__x0002__x0002__x0002__x0002__x0002__x0001__x0002__x0002__x0002__x0002__x0002__x0002__x0002__x0002__x0001__x0002__x0002__x0002__x0014__x0002__x0002__x0002__x0002__x0002__x0005__x0002__x0002_Yield_x0002__x0002__x0002__x0002__x0002__x0002__x0002__x0002_ÿÿÿÿÿÿÿÿÿÿÿÿÿÿÿÿÿÿÿÿÿÿÿÿÿÿÿÿÿÿÿÿÿÿÿÿÿÿÿÿÿÿ_x0002_ÿÿ_x0002__x0007__x0002__x0002__x0002__x0004__x0002_M_x0002__x0002_=RiskOutput(_x0003__x0004_"Base Cost $/lb")+I8/Simulation!D8+'Harvest &amp; Transportation'!C28_x0003__x0003__x0003__x0003__x0003__x0003__x0003__x0003__x0001__x0003__x0003__x0003__x0003__x0001__x0003__x0003__x0003__x0001__x0003__x0003__x0003__x001D__x0003__x0003__x0003__x0003__x0003__x000E__x0003__x0003_Base Cost $/lb_x0003__x0003__x0003__x0003__x0003__x0003__x0003__x0003_ÿÿÿÿÿÿÿÿÿÿÿÿÿÿÿÿÿÿÿÿÿÿÿÿÿÿÿÿÿÿÿÿÿÿÿÿÿÿÿÿÿÿ_x0003_ÿÿ_x0003__x0007__x0003__x0003__x0003__x0005__x0003_,_x0003__x0003_=RiskOutput("Base Profit Margin $/lb")+F7-E8_x0003__x0003__x0003__x0003__x0003__x0003__x0003__x0003__x0001__x0003__x0003__x0003__x0003__x0002__x0003__x0003__x0003__x0001__x0003__x0003__x0003_&amp;_x0003__x0003__x0003__x0003__x0003__x0017__x0003__x0003__x0001__x0002_Base Profit Margin $/lb_x0001__x0001__x0001__x0001__x0001__x0001__x0001__x0001_ÿÿÿÿÿÿÿÿÿÿÿÿÿÿÿÿÿÿÿÿÿÿÿÿÿÿÿÿÿÿÿÿÿÿÿÿÿÿÿÿÿÿ_x0001_ÿÿ_x0001__x0008__x0001__x0001__x0001__x0003__x0001__x000D__x0001__x0001_=RiskMean(D8)_x0001__x0001__x0001__x0001__x0001__x0001__x0001__x0001__x0001__x0001__x0001__x0001__x0001__x0008__x0001__x0001__x0001__x0004__x0001__x000D__x0001__x0001_=RiskMean(E8)_x0001__x0001__x0001__x0001__x0001__x0001__x0001__x0001__x0001__x0001__x0001__x0001__x0001__x0008__x0001__x0001__x0001__x0005__x0001__x000D__x0001__x0001_=RiskMean(F8)_x0001__x0001__x0001__x0001__x0001__x0001__x0001__x0001__x0001__x0001__x0001__x0001__x0001_	_x0001__x0001__x0001__x0003__x0001__x000C__x0001__x0001_=RiskMin(D8)_x0001__x0001__x0001__x0001__x0001__x0001__x0001__x0001__x0001__x0001__x0001__x0001__x0001_	_x0001__x0001__x0001__x0004__x0001__x000C__x0001__x0001_=RiskMax(E8)_x0001__x0001__x0001__x0001__x0001__x0002__x0001__x0001__x0001__x0001__x0001__x0001__x0001__x0001__x0001_	_x0001__x0001__x0001__x0005__x0001__x000C__x0001__x0001_=RiskMin(F8)_x0001__x0001__x0001__x0001__x0001__x0001__x0001__x0001__x0001__x0001__x0001__x0001__x0001__x0002__x0001__x0001__x0001__x0003__x0001__x000C__x0001__x0001_=RiskMax(D8)_x0001__x0001__x0001__x0001__x0001__x0001__x0001__x0001__x0001__x0001__x0001__x0001__x0001__x0002__x0001__x0001__x0001__x0004__x0001__x000C__x0001__x0001_=RiskMin(E8)_x0001__x0001__x0001__x0001__x0001__x0001__x0001__x0001__x0001__x0001__x0001__x0001__x0001__x0002__x0001__x0001__x0001__x0005__x0001__x000C__x0001__x0001_=RiskMax(F8)_x0001__x0001__x0001__x0001__x0001__x0001__x0001__x0001__x0001__x0001__x0001__x0001__x0001__x000B__x0001__x0001__x0001__x0003__x0001__x000F__x0001__x0001_=RiskStdDev(D8)_x0001__x0001__x0001__x0001__x0001__x0001__x0001__x0001__x0001__x0001__x0001__x0001__x0001__x000B__x0001__x0001__x0001__x0004__x0001__x000F__x0001__x0001_=RiskStdDev(E8)_x0001__x0001__x0001__x0001__x0001__x0001__x0001__x0001__x0001__x0001__x0001__x0001__x0001__x000B__x0001__x0001__x0001__x0005__x0001__x000F__x0001__x0001_=RiskStdDev_x0001__x0002_(F8)_x0001__x0001__x0001__x0001__x0001__x0001__x0001__x0001__x0001__x0001__x0001__x0001__x0001__x000C__x0001__x0001__x0001__x0004__x0001__x0015__x0001__x0001_=RiskTarget(E8,0.105)_x0001__x0001__x0001__x0001__x0001__x0001__x0001__x0001__x0001__x0001__x0001__x0001__x0001__x000C__x0001__x0001__x0001__x0005__x0001__x0011__x0001__x0001_=RiskTarget(F8,0)_x0001__x0001__x0001__x0001__x0001__x0001__x0001__x0001__x0001__x0001__x0001__x0001__x0001__x000D__x0001__x0001_Establishment_x0001__x0001__x0001__x0001__x0001__x0002__x0001__x0001_Management_x0001__x0001__x0001__x0001__x0001__x0018__x0001__x0001_Harvest &amp; Transportation_x0001__x0001__x0001__x0001__x0001__x000B__x0001__x0001_Assumptions_x0001__x0001__x0001__x0001__x0001__x000F__x0001__x0001_Parameters List_x0001__x0001__x0001__x0001__x0001__x001F__x0001__x0001_Farm Machinery Cost Calcul_x0006_	ation_x0006__x0006__x0006__x0006__x0006__x000E__x0006__x0006_Farm Machinery_x0006__x0006__x0006__x0006__x0006__x000E__x0006__x0006_Oil Extraction_x0006__x0006__x0006__x0006__x0006__x0008__x0006__x0006_Inflator_x0006__x0006__x0006__x0006__x0001__x0006__x0006__x0006__x0006__x0006__x0006__x0006__x0003__x0006__x0006__x0006__x000E__x0006__x0006__x0006__x0001__x0006__x0006__x0006__x0006__x0006__x0003__x0006__x0006__x0006__x0006__x0006__x0006__x0006__x0003__x0006__x0006__x0006__x0006__x0006__x0003__x0006__x0006__x0006__x0006__x0006__x0006__x0006__x0006__x0006__x0003__x0006__x0001__x0006__x0006__x0006__x0006__x0006__x0006__x0006__x0003__x0006__x0002__x0006__x0006__x0006__x0006__x0006__x0006__x0006__x0006__x0006__x0003__x0006__x0006__x0006__x0006__x0006__x0006__x0003__x0006__x0007__x0006__x0006__x0006__x0003__x0006__x0006__x0006__x0006__x0003__x0006__x0007__x0006__x0006__x0006__x0004__x0006__x0006__x0006__x0006__x0003__x0006__x0007__x0006__x0006__x0006__x0005__x0006__x0012_'_x0006__x0006__x0014__x0006__x0006__x0006_ÿÿÿÿÿÿÿÿ_x0006__x0006__x0006__x0006_ N_x0006__x0006_@_x0002__x0006__x0006__x0006__x0006__x0006__x0006__x0006__x0006__x0006__x0006__x0006__x0006__x0006__x0006__x0001__x0006__x0006__x0006__x0006__x0010__x0006__x0006__x0002__x0006__x0006__x0006__x0006__x0006__x0001__x0006__x0006__x0006__x000D__x0006__x0006__x0006__x0001__x0006__x0006__x0006__x0006__x0010__x0006__x0006__x0002__x0006__x0001__x0006__x0006__x0003__x0004__x0003__x0001__x0003__x0003__x0003__x000D__x0003__x0003__x0003__x0001__x0003__x0003__x0003__x0003__x0010__x0003__x0003__x0002__x0003__x0002__x0003__x0003__x0003__x0001__x0003__x0003__x0003__x000D__x0003__x0003__x0003__x0001__x0003__x0003__x0003__x0003__x0010__x0003__x0003__x0002__x0003__x0003__x0003__x0003__x0003__x0001__x0003__x0003__x0003__x000C__x0003__x0003__x0003__x0001__x0003__x0003__x0003__x0003__x0010__x0003__x0003__x0002__x0003__x0001__x0003__x0003__x0003__x0001__x0003__x0003__x0003__x000C__x0003__x0003__x0003__x0001__x0003__x0003__x0003__x0003__x0010__x0003__x0003__x0002__x0003__x0002__x0003__x0003__x0003__x0001__x0003__x0003__x0003__x000C__x0003__x0003__x0003__x0001__x0003__x0003__x0003__x0003__x0010__x0003__x0003__x0002__x0003__x0003__x0003__x0003__x0003__x0001__x0003__x0003__x0003__x000C__x0003__x0003__x0003__x0001__x0003__x0003__x0003__x0003__x0010__x0003__x0003__x0002__x0003__x0001__x0003__x0003__x0003__x0001__x0003__x0003__x0003__x000C__x0003__x0003__x0003__x0001__x0003__x0003__x0003__x0003__x0010__x0003__x0003__x0002__x0003__x0002__x0003__x0003__x0003__x0001__x0003__x0003__x0003__x000C__x0003__x0003__x0003__x0001__x0003__x0003__x0003__x0003__x0010__x0003__x0003__x0002__x0003__x0003__x0003__x0003__x0003__x0001__x0003__x0003__x0003__x000F__x0003__x0003__x0003__x0001__x0003__x0003__x0003__x0003__x0010__x0003__x0003__x0002__x0003__x0001__x0003__x0003__x0003__x0001__x0003__x0003__x0003__x000F__x0003__x0003__x0003__x0001__x0003__x0003__x0003__x0003__x0010__x0003__x0003__x0002__x0003__x0002__x0003__x0003__x0003__x0001__x0003__x0003__x0003__x000F__x0003__x0003__x0003__x0001__x0003__x0003__x0003__x0003__x0010__x0003__x0003__x0002__x0003__x0001__x0003__x0003__x0003__x0001__x0003__x0003__x0003__x0015__x0003__x0003__x0003__x0001__x000F__x0012__x000F__x000F__x000F__x000F__x0010__x000F__x000F__x0002__x000F__x0002__x000F__x000F__x000F__x0001__x000F__x000F__x000F__x0011__x000F__x000F__x000F__x001E__x000F__x000F_Random Value=_x0001_C8_x0001_D7_x0001_($ acre-1)_x001C__x000F__x000F_Random Value=_x0001_C8_x0001_E7_x0001_($ lb-1)"_x000F__x000F_Random Value=_x0001_C8_x0001_F6_x0001_Price=0.105/lb_x000E__x000F__x000F__x000F__x000F__x000F__x0003__x000F__x0003__x000F__x000F__x000F__x000F__x000F__x000F__x000F__x0003__x000F__x0004__x000F__x000F__x000F__x000F__x000F__x000F__x000F__x0003__x000F__x0005__x000F__x000F__x000F__x000F__x000F__x000F__x000F__x0003__x000F__x0006__x000F__x000F__x000F__x000F__x000F__x000F__x000F__x0003__x000F__x0007__x000F__x000F__x000F__x000F__x000F__x000F__x000F__x0003__x000F__x0008__x000F__x000F__x000F__x000F__x000F__x000F__x000F__x0003__x000F_	_x000F__x000F__x000F__x000F__x000F__x000F__x000F__x0003__x000F__x0012__x000F__x000F__x000F__x000F__x000F__x000F__x000F__x0003__x000F__x000B__x000F__x000F__x000F__x000F__x000F__x000F__x000F__x0003__x000F__x000C__x000F__x000F__x000F__x000F__x000F__x000F__x000F__x0003__x000F__x000D__x000F__x000F__x000F__x000F__x000F__x000F__x000F__x0003__x000F__x000E__x000F__x000F__x000F__x000F__x000F__x000F__x000F__x0003__x0002__x0004__x0002__x000F__x0002__x0002__x0002__x0002__x0002__x0002__x0002__x0003__x0002__x0010__x0002__x0002__x0002__x0002__x0002__x0011_'_x0002__x0002__x000C__x0002__x0002__x0002__x0001__x0002__x0002__x0002__x0013_'_x0002__x0002__x0010__x0002__x0002__x0002__x0001__x0002__x0002__x0002_mkI_x0010__x0001__x0002__x0002_ÿÿÿÿ</t>
  </si>
  <si>
    <t>c0265c4d4771b420e063fd098e679b7b0|1|570329|22f79c2bad090a25171b6ce7e1301d3f</t>
  </si>
  <si>
    <t xml:space="preserve">Capital Recovery </t>
  </si>
  <si>
    <t>Revenue ($/acre)</t>
  </si>
  <si>
    <t>lb/acre</t>
  </si>
  <si>
    <t>Expense Category</t>
  </si>
  <si>
    <t xml:space="preserve">Variable </t>
  </si>
  <si>
    <t xml:space="preserve">Total </t>
  </si>
  <si>
    <t xml:space="preserve"> (lb/acre) </t>
  </si>
  <si>
    <t xml:space="preserve">($/lb) </t>
  </si>
  <si>
    <t>Return Above Total Expenses*</t>
  </si>
  <si>
    <t>Yield (lb/acre)</t>
  </si>
  <si>
    <t>Price ($/lb)</t>
  </si>
  <si>
    <t xml:space="preserve">Breakeven Price for Selected Yield* </t>
  </si>
  <si>
    <t>Breakeven Yield for Selected Price*</t>
  </si>
  <si>
    <t>Return above total expenses ($/acre)*</t>
  </si>
  <si>
    <r>
      <t>Variable Expenses ($/acre)</t>
    </r>
    <r>
      <rPr>
        <b/>
        <vertAlign val="superscript"/>
        <sz val="12"/>
        <color theme="1"/>
        <rFont val="Calibri"/>
        <family val="2"/>
        <scheme val="minor"/>
      </rPr>
      <t xml:space="preserve"> 2</t>
    </r>
  </si>
  <si>
    <r>
      <t xml:space="preserve">Fixed Expenses ($/acre) </t>
    </r>
    <r>
      <rPr>
        <b/>
        <vertAlign val="superscript"/>
        <sz val="12"/>
        <color theme="1"/>
        <rFont val="Calibri"/>
        <family val="2"/>
        <scheme val="minor"/>
      </rPr>
      <t>2</t>
    </r>
  </si>
  <si>
    <r>
      <t xml:space="preserve">Seed </t>
    </r>
    <r>
      <rPr>
        <vertAlign val="superscript"/>
        <sz val="12"/>
        <color theme="1"/>
        <rFont val="Calibri"/>
        <family val="2"/>
        <scheme val="minor"/>
      </rPr>
      <t>3</t>
    </r>
  </si>
  <si>
    <r>
      <t xml:space="preserve">Fertilizer &amp; Lime </t>
    </r>
    <r>
      <rPr>
        <vertAlign val="superscript"/>
        <sz val="12"/>
        <color theme="1"/>
        <rFont val="Calibri"/>
        <family val="2"/>
        <scheme val="minor"/>
      </rPr>
      <t>4</t>
    </r>
  </si>
  <si>
    <r>
      <t xml:space="preserve">Chemical </t>
    </r>
    <r>
      <rPr>
        <vertAlign val="superscript"/>
        <sz val="12"/>
        <color theme="1"/>
        <rFont val="Calibri"/>
        <family val="2"/>
        <scheme val="minor"/>
      </rPr>
      <t>5</t>
    </r>
  </si>
  <si>
    <r>
      <t xml:space="preserve">Repair &amp; Maintenance </t>
    </r>
    <r>
      <rPr>
        <vertAlign val="superscript"/>
        <sz val="12"/>
        <color theme="1"/>
        <rFont val="Calibri"/>
        <family val="2"/>
        <scheme val="minor"/>
      </rPr>
      <t>6</t>
    </r>
  </si>
  <si>
    <r>
      <t xml:space="preserve">Fuel, Oil &amp; Filter </t>
    </r>
    <r>
      <rPr>
        <vertAlign val="superscript"/>
        <sz val="12"/>
        <color theme="1"/>
        <rFont val="Calibri"/>
        <family val="2"/>
        <scheme val="minor"/>
      </rPr>
      <t>6</t>
    </r>
  </si>
  <si>
    <r>
      <t xml:space="preserve">Operator Labor </t>
    </r>
    <r>
      <rPr>
        <vertAlign val="superscript"/>
        <sz val="12"/>
        <color theme="1"/>
        <rFont val="Calibri"/>
        <family val="2"/>
        <scheme val="minor"/>
      </rPr>
      <t>6</t>
    </r>
  </si>
  <si>
    <r>
      <t xml:space="preserve">Crop Insurance </t>
    </r>
    <r>
      <rPr>
        <vertAlign val="superscript"/>
        <sz val="12"/>
        <color theme="1"/>
        <rFont val="Calibri"/>
        <family val="2"/>
        <scheme val="minor"/>
      </rPr>
      <t>7</t>
    </r>
  </si>
  <si>
    <r>
      <t xml:space="preserve">Other </t>
    </r>
    <r>
      <rPr>
        <vertAlign val="superscript"/>
        <sz val="12"/>
        <color theme="1"/>
        <rFont val="Calibri"/>
        <family val="2"/>
        <scheme val="minor"/>
      </rPr>
      <t>8</t>
    </r>
  </si>
  <si>
    <r>
      <t xml:space="preserve">Operating Interest </t>
    </r>
    <r>
      <rPr>
        <vertAlign val="superscript"/>
        <sz val="12"/>
        <color theme="1"/>
        <rFont val="Calibri"/>
        <family val="2"/>
        <scheme val="minor"/>
      </rPr>
      <t>9</t>
    </r>
  </si>
  <si>
    <r>
      <t xml:space="preserve">Machinery </t>
    </r>
    <r>
      <rPr>
        <vertAlign val="superscript"/>
        <sz val="12"/>
        <color theme="1"/>
        <rFont val="Calibri"/>
        <family val="2"/>
        <scheme val="minor"/>
      </rPr>
      <t>6</t>
    </r>
  </si>
  <si>
    <r>
      <t>Other</t>
    </r>
    <r>
      <rPr>
        <vertAlign val="superscript"/>
        <sz val="12"/>
        <color theme="1"/>
        <rFont val="Calibri"/>
        <family val="2"/>
        <scheme val="minor"/>
      </rPr>
      <t xml:space="preserve"> 8</t>
    </r>
  </si>
  <si>
    <r>
      <t xml:space="preserve">Land Rental </t>
    </r>
    <r>
      <rPr>
        <vertAlign val="superscript"/>
        <sz val="12"/>
        <color theme="1"/>
        <rFont val="Calibri"/>
        <family val="2"/>
        <scheme val="minor"/>
      </rPr>
      <t>10</t>
    </r>
  </si>
  <si>
    <t xml:space="preserve">6. Equipment expenses are estimates for specified pieces of equipment that may be available to a "representative" row crop farm in Tennessee. Machinery expenses will vary dramatically by operation, financial resources, and land base. Equipment ownership, operating, and operator labor expenses are estimated using American Society of Agricultural and Biological Engineers Agricultural Machinery Management Data and procedures in the American Agricultural Economics Association Commofity Costs and Returns Estimation Handbook (see Establishment, Managment, and Harvest &amp; Transportation tabs). </t>
  </si>
  <si>
    <t xml:space="preserve">9. Operating interest for six months is charged on all purchased inputs (i.e., seed, fertilizer, fuel, maintenance and repairs, etc.) and operator labor expenses. </t>
  </si>
  <si>
    <t>Two-way sensitivity of profitability for different oilseed yields and prices*</t>
  </si>
  <si>
    <r>
      <t>Bound ranges (% of base value)</t>
    </r>
    <r>
      <rPr>
        <vertAlign val="superscript"/>
        <sz val="12"/>
        <color theme="1"/>
        <rFont val="Calibri"/>
        <family val="2"/>
        <scheme val="minor"/>
      </rPr>
      <t>a</t>
    </r>
  </si>
  <si>
    <r>
      <t>Oilseed yield (lb/acre)</t>
    </r>
    <r>
      <rPr>
        <vertAlign val="superscript"/>
        <sz val="12"/>
        <color theme="1"/>
        <rFont val="Calibri"/>
        <family val="2"/>
        <scheme val="minor"/>
      </rPr>
      <t>h</t>
    </r>
  </si>
  <si>
    <t>Soybean_price</t>
  </si>
  <si>
    <t>Soybean_yield_loss</t>
  </si>
  <si>
    <t>Soybean oilseed price ($/bu)</t>
  </si>
  <si>
    <t>Soybean yield loss from delayed planting by 28 days (bu/acre)</t>
  </si>
  <si>
    <t>Boyer et al. (2016)</t>
  </si>
  <si>
    <t>11. Tornado diagram lower and upper bound values are 50% and 150% of the base budget breakeven oilseed price for each expense item in the base budget except for soybean revenue loss (See Sensitivity tab).</t>
  </si>
  <si>
    <t>TN_Motot_Fuel_Tax</t>
  </si>
  <si>
    <r>
      <t>Burndown/dessication</t>
    </r>
    <r>
      <rPr>
        <vertAlign val="superscript"/>
        <sz val="12"/>
        <color theme="1"/>
        <rFont val="Calibri"/>
        <family val="2"/>
        <scheme val="minor"/>
      </rPr>
      <t xml:space="preserve"> 1</t>
    </r>
  </si>
  <si>
    <r>
      <t xml:space="preserve">Harvest </t>
    </r>
    <r>
      <rPr>
        <vertAlign val="superscript"/>
        <sz val="12"/>
        <rFont val="Calibri"/>
        <family val="2"/>
        <scheme val="minor"/>
      </rPr>
      <t>2</t>
    </r>
  </si>
  <si>
    <r>
      <t xml:space="preserve">Haul </t>
    </r>
    <r>
      <rPr>
        <vertAlign val="superscript"/>
        <sz val="12"/>
        <rFont val="Calibri"/>
        <family val="2"/>
        <scheme val="minor"/>
      </rPr>
      <t>2</t>
    </r>
  </si>
  <si>
    <r>
      <t xml:space="preserve">Haul </t>
    </r>
    <r>
      <rPr>
        <vertAlign val="superscript"/>
        <sz val="12"/>
        <rFont val="Calibri"/>
        <family val="2"/>
        <scheme val="minor"/>
      </rPr>
      <t>2,3</t>
    </r>
  </si>
  <si>
    <r>
      <rPr>
        <vertAlign val="superscript"/>
        <sz val="12"/>
        <color theme="1"/>
        <rFont val="Calibri"/>
        <family val="2"/>
        <scheme val="minor"/>
      </rPr>
      <t>2</t>
    </r>
    <r>
      <rPr>
        <sz val="12"/>
        <color theme="1"/>
        <rFont val="Calibri"/>
        <family val="2"/>
        <scheme val="minor"/>
      </rPr>
      <t xml:space="preserve"> Grain cart and semi-tractor and trailer machine and labor hours per acre acre based on combine machine hours per acre. The cost transporting oilseed from the field to the crushing facility using the semi-truck/trailor is not included in the budget.</t>
    </r>
  </si>
  <si>
    <r>
      <rPr>
        <vertAlign val="superscript"/>
        <sz val="12"/>
        <color theme="1"/>
        <rFont val="Calibri"/>
        <family val="2"/>
        <scheme val="minor"/>
      </rPr>
      <t xml:space="preserve">3 </t>
    </r>
    <r>
      <rPr>
        <sz val="12"/>
        <color theme="1"/>
        <rFont val="Calibri"/>
        <family val="2"/>
        <scheme val="minor"/>
      </rPr>
      <t>Field only portion of Semi-Tractor &amp; Trailer operating, ownership, and labor costs. Does not include transport from field to crush facility.</t>
    </r>
  </si>
  <si>
    <t>Input</t>
  </si>
  <si>
    <t>spray_90_HPA</t>
  </si>
  <si>
    <t>Urea Dry Fertilizer</t>
  </si>
  <si>
    <t xml:space="preserve">UAN Liquid Fertilizer </t>
  </si>
  <si>
    <t>Breakeven oilseed price @12.5% MIRR</t>
  </si>
  <si>
    <t>September-October</t>
  </si>
  <si>
    <t>Disk</t>
  </si>
  <si>
    <t>2020 UT Extension Crop Budget</t>
  </si>
  <si>
    <t xml:space="preserve">Rotary Mower       </t>
  </si>
  <si>
    <t>rotary_mow_HPA</t>
  </si>
  <si>
    <t>Rotary mower hours per acre</t>
  </si>
  <si>
    <t>Chop corn stalks</t>
  </si>
  <si>
    <t>Not updated</t>
  </si>
  <si>
    <t>Tandom Disk</t>
  </si>
  <si>
    <t>Machine 17</t>
  </si>
  <si>
    <t>Tandem Disk</t>
  </si>
  <si>
    <t>Farm Resource Regions</t>
  </si>
  <si>
    <t>Location of Budget</t>
  </si>
  <si>
    <t>Representative POLYSYS Region</t>
  </si>
  <si>
    <t>Truck Labor</t>
  </si>
  <si>
    <t>northern Cresent</t>
  </si>
  <si>
    <t>Northeast</t>
  </si>
  <si>
    <t>Pennsylvainia</t>
  </si>
  <si>
    <t>industrial-hemp-grain-production-budget.pdf</t>
  </si>
  <si>
    <t>lakeStates</t>
  </si>
  <si>
    <t>Wisconsin</t>
  </si>
  <si>
    <t>Budgets and Benchmarks – Farm Management (wisc.edu)</t>
  </si>
  <si>
    <t>Southern Seaboard</t>
  </si>
  <si>
    <t>Alabama to Virginia</t>
  </si>
  <si>
    <t>Georgia</t>
  </si>
  <si>
    <t>Budgets - Extension | Agricultural &amp; Applied Economics (uga.edu)</t>
  </si>
  <si>
    <t>East Texas, Arkansas, Louisiana</t>
  </si>
  <si>
    <t>Texas</t>
  </si>
  <si>
    <t>2021 District 5 Texas Crop and Livestock Budgets | Extension Agricultural Economics (tamu.edu)</t>
  </si>
  <si>
    <t>Spreadsheet budgets, 2021 District 5 Texas Crop ad Livestock Budgets</t>
  </si>
  <si>
    <t>Eastern Uplands</t>
  </si>
  <si>
    <t>Appalachia</t>
  </si>
  <si>
    <t>Tennessee</t>
  </si>
  <si>
    <t>Budgets | Department of Agricultural and Resource Economics (tennessee.edu)</t>
  </si>
  <si>
    <t>Smith, Bowling, and Morris, Field Crop Budgets for 2020 accessed on 1.12.21 at https://extension.tennessee.edu/publications/Documents/D33.pdf</t>
  </si>
  <si>
    <t>Mississippi Portal</t>
  </si>
  <si>
    <t>Lower Mississippi</t>
  </si>
  <si>
    <t>Arkansas</t>
  </si>
  <si>
    <t>T6_CornConv_NoIrr_2021.pdf (uaex.edu)</t>
  </si>
  <si>
    <t>Arkansas Field Crop Enterprise Budgets, 2021 Corn Enterbrise Budget, Conventional, No Irrigation</t>
  </si>
  <si>
    <t>Heartland</t>
  </si>
  <si>
    <t>Corn Belt</t>
  </si>
  <si>
    <t>Illinois</t>
  </si>
  <si>
    <t>Planting Decision Model • farmdoc (illinois.edu)</t>
  </si>
  <si>
    <t xml:space="preserve">Department of Agricultural and Consumer Economics, farmdoc, 2020, Planting Decision Model, accessed on 1/12/21 at https://farmdoc.illinois.edu/fast-tools/planting-decision-model </t>
  </si>
  <si>
    <t>Prairie Gateway</t>
  </si>
  <si>
    <t>Texas, Oklahoma, Arkansas, Kansas</t>
  </si>
  <si>
    <t>Kansas</t>
  </si>
  <si>
    <t>Corn Cost-Return Budget in South Central Kansas_Average Yield_Oct-31-2019.pdf (agmanager.info)</t>
  </si>
  <si>
    <t>Gregg Ibendahl, Dan O'Brien, and Douglas Shoup, 2019, Corn Cost-Return Budget in South Central Kansas, accessed at 1.12.21 at https://www.agmanager.info/sites/default/files/wysiwyg/Corn%20Cost-Return%20Budget%20in%20South%20Central%20Kansas_Average%20Yield_Oct-31-2019.pdf</t>
  </si>
  <si>
    <t>Northern Great Plains</t>
  </si>
  <si>
    <t>Nebraska, South and North Dakota</t>
  </si>
  <si>
    <t>South Dakota</t>
  </si>
  <si>
    <t>Crop Budgets (sdstate.edu)</t>
  </si>
  <si>
    <t>Davis, Jack, 2020, Crop Production Budgets, South Dakota Extension Service, accessed on 1/12/21 at https://extension.sdstate.edu/crop-budgets</t>
  </si>
  <si>
    <t>Basin and Range</t>
  </si>
  <si>
    <t>Desert West</t>
  </si>
  <si>
    <t>Utah</t>
  </si>
  <si>
    <t>Crop Budgets | Idaho AgBiz | University of Idaho (uidaho.edu)</t>
  </si>
  <si>
    <t>Eborn, Ben, 2019, Eastern-dryland-crop-budgets-2019, accessed on 1/12/21 at https://www.uidaho.edu/cals/idaho-agbiz/crop-budgets</t>
  </si>
  <si>
    <t>Fruitful Rim</t>
  </si>
  <si>
    <t>Southwest</t>
  </si>
  <si>
    <t>California</t>
  </si>
  <si>
    <t>Current Studies - UC Davis Cost Studies</t>
  </si>
  <si>
    <t>Stewart, Murdock, and Sumner, 2020, Current Cost and Return Studies, accessed on 1/12/21 at https://coststudies.ucdavis.edu/en/current/</t>
  </si>
  <si>
    <t>northwest</t>
  </si>
  <si>
    <t>Washington</t>
  </si>
  <si>
    <t>Painter, Kathleen, 2016, 2016 Enterprise budgets: District 1 Wheat Rotations Under Conventional Tillage accessed on 1.13.21 at https://www.uidaho.edu/cals/idaho-agbiz/crop-budgets</t>
  </si>
  <si>
    <t>Florida</t>
  </si>
  <si>
    <t>Markel et al 2018; Trejo-Pech et al., 2019</t>
  </si>
  <si>
    <t xml:space="preserve">50 miles one way×2/35 mph average speed. Fan et al., 2013; Turhollow and Epplin (2012) </t>
  </si>
  <si>
    <t>S</t>
  </si>
  <si>
    <t>Sources</t>
  </si>
  <si>
    <t>Table 2. Fertilizer &amp; Lime Materials*</t>
  </si>
  <si>
    <t>TN prices National Analysis spreadsheet tab</t>
  </si>
  <si>
    <t>ASSUMPTIONS</t>
  </si>
  <si>
    <t>Total Fixed Expenses*</t>
  </si>
  <si>
    <t>Total Variable &amp; Fixed Expenses*</t>
  </si>
  <si>
    <t>Notes: A broadcast seeding with light application would likely cost around $10 per acre. Cost of aerial seeding is competitive with the cost of drilling or broadcasting the seed on the ground. Both aerial applicators quoted a range of $8.50 to $12 per acre.</t>
  </si>
  <si>
    <t>Fuel Cost</t>
  </si>
  <si>
    <t>Farm Labor Cost</t>
  </si>
  <si>
    <t>Disk corn Stalks</t>
  </si>
  <si>
    <t>Difference*</t>
  </si>
  <si>
    <t>*Sorted from smallest to largest difference.</t>
  </si>
  <si>
    <t>Table 1. Selected regional input prices based on representative POLYSYS Regions</t>
  </si>
  <si>
    <t>Table 3. Chemical Materials</t>
  </si>
  <si>
    <t>Sensitivity</t>
  </si>
  <si>
    <t>Management</t>
  </si>
  <si>
    <t>Harvest &amp; Transportation</t>
  </si>
  <si>
    <t>Assumptions</t>
  </si>
  <si>
    <t>National Analysis</t>
  </si>
  <si>
    <t>Farm Machinery Cost Calculation</t>
  </si>
  <si>
    <t xml:space="preserve">Farm Machinery  </t>
  </si>
  <si>
    <t>Range of values used in conducting the sensitivity analysis, tornado diagram, breakeven calculations</t>
  </si>
  <si>
    <t>Operations, timing, and cost of establishing pennycress</t>
  </si>
  <si>
    <t>Operations, timing, and cost of maintaining an established field of pennycress</t>
  </si>
  <si>
    <t>Operations, timing, and cost of harvesting an established field of pennycress and transporting the crop to a biorefienry or crushing facility.</t>
  </si>
  <si>
    <t xml:space="preserve">Listing of primary assumptions used in the analysis.  </t>
  </si>
  <si>
    <t>Prices (2018$) for different regions of the country for labor, fertilizers, and fuel</t>
  </si>
  <si>
    <t>Equipment characteristics required by the budget</t>
  </si>
  <si>
    <t>References:</t>
  </si>
  <si>
    <t>There are 10 tabs:</t>
  </si>
  <si>
    <t>Read Me</t>
  </si>
  <si>
    <t>Description of the spreadsheet</t>
  </si>
  <si>
    <t>Contains the budget, two way profitability tables, and summary of a sensitivity analysis</t>
  </si>
  <si>
    <t>Width (ft)</t>
  </si>
  <si>
    <t>Note: Assume useful life of grain head is the same as the combine, i.e., both are savaged or traded when the combine is replaced.</t>
  </si>
  <si>
    <t>Blacked out cells indicate equipment not used for the oilseed budgeting analysis and are not updated.</t>
  </si>
  <si>
    <t>Grain Cart 750 bu</t>
  </si>
  <si>
    <t xml:space="preserve">Combine S.P. W/Cab, Air, No Head, 8-Row (9600) </t>
  </si>
  <si>
    <t xml:space="preserve">NT Grain Drill (20 ft)  </t>
  </si>
  <si>
    <t>Table 3. Transport of oilseed from Farm Field to Crushing Facility</t>
  </si>
  <si>
    <t>Budget Summary</t>
  </si>
  <si>
    <t>Department of Agricultural &amp; Resource Economics</t>
  </si>
  <si>
    <t>Return Above Expenses</t>
  </si>
  <si>
    <r>
      <t>Seed expense ($/acre)</t>
    </r>
    <r>
      <rPr>
        <vertAlign val="superscript"/>
        <sz val="12"/>
        <color theme="1"/>
        <rFont val="Calibri"/>
        <family val="2"/>
        <scheme val="minor"/>
      </rPr>
      <t>b</t>
    </r>
  </si>
  <si>
    <r>
      <t>Harvest expenses ($/acre)</t>
    </r>
    <r>
      <rPr>
        <vertAlign val="superscript"/>
        <sz val="12"/>
        <color theme="1"/>
        <rFont val="Calibri"/>
        <family val="2"/>
        <scheme val="minor"/>
      </rPr>
      <t>f</t>
    </r>
  </si>
  <si>
    <r>
      <t>Fertilizer expenses ($/acre)</t>
    </r>
    <r>
      <rPr>
        <vertAlign val="superscript"/>
        <sz val="12"/>
        <color theme="1"/>
        <rFont val="Calibri"/>
        <family val="2"/>
        <scheme val="minor"/>
      </rPr>
      <t>d</t>
    </r>
  </si>
  <si>
    <r>
      <t>Establishment expenses ($/acre)</t>
    </r>
    <r>
      <rPr>
        <vertAlign val="superscript"/>
        <sz val="12"/>
        <color theme="1"/>
        <rFont val="Calibri"/>
        <family val="2"/>
        <scheme val="minor"/>
      </rPr>
      <t>c</t>
    </r>
  </si>
  <si>
    <r>
      <t>Herbicide expenses ($/acre)</t>
    </r>
    <r>
      <rPr>
        <vertAlign val="superscript"/>
        <sz val="12"/>
        <color theme="1"/>
        <rFont val="Calibri"/>
        <family val="2"/>
        <scheme val="minor"/>
      </rPr>
      <t>e</t>
    </r>
  </si>
  <si>
    <r>
      <t>Transportation expenses ($/acre)</t>
    </r>
    <r>
      <rPr>
        <vertAlign val="superscript"/>
        <sz val="12"/>
        <color theme="1"/>
        <rFont val="Calibri"/>
        <family val="2"/>
        <scheme val="minor"/>
      </rPr>
      <t>g</t>
    </r>
  </si>
  <si>
    <t xml:space="preserve">    Without transpotation expenses ($/acre)</t>
  </si>
  <si>
    <r>
      <t>Soybean revenue loss ($/acre)</t>
    </r>
    <r>
      <rPr>
        <vertAlign val="superscript"/>
        <sz val="12"/>
        <color theme="1"/>
        <rFont val="Calibri"/>
        <family val="2"/>
        <scheme val="minor"/>
      </rPr>
      <t>i</t>
    </r>
  </si>
  <si>
    <t>Total expenses less transportation ($ acre)</t>
  </si>
  <si>
    <t>Total expenses with transportation ($ acre)</t>
  </si>
  <si>
    <t>Breakeven oilseed yield (lb/acre) net return=0</t>
  </si>
  <si>
    <t>Table 3. Tornado diagram data (Cents/lb)</t>
  </si>
  <si>
    <t>Table 2. Breakeven calculations ($/lb)</t>
  </si>
  <si>
    <t>Breakeven oilseed price ($/lb) net return=0</t>
  </si>
  <si>
    <t xml:space="preserve">*Does not include costs of transporting oilseed from the field to the crushing facility. </t>
  </si>
  <si>
    <t>See Harvest &amp; Transportation and Sensitivity tab for transportation costs.</t>
  </si>
  <si>
    <t>Budget Summary: A1:G28</t>
  </si>
  <si>
    <t>Breakeven Prices: A30:C44</t>
  </si>
  <si>
    <t>Breakeven Yields: E30:G44</t>
  </si>
  <si>
    <t>Price-Yield Sensitivity: A46:G60</t>
  </si>
  <si>
    <t>Tornado Diagram: A62:G77</t>
  </si>
  <si>
    <t>Notes: A79:I91</t>
  </si>
  <si>
    <r>
      <t>One-way sensitivity analysis of effects of oilseed yields, production costs, and transportation costs on breakeven (net return=$0) oilseed prices for farmers to produce and transport oilseed feedstock from the field to the crushing facility</t>
    </r>
    <r>
      <rPr>
        <b/>
        <vertAlign val="superscript"/>
        <sz val="12"/>
        <color rgb="FF000000"/>
        <rFont val="Calibri"/>
        <family val="2"/>
        <scheme val="minor"/>
      </rPr>
      <t>11</t>
    </r>
  </si>
  <si>
    <t>Table 1. One-way sensitivity analysis of effects of oilseed yields, production costs, and transportation costs on breakeven (net return=$0) oilseed prices for farmers to produce and transport oilseed feedstock from the field to the crushing facility</t>
  </si>
  <si>
    <t>Table 2. Establishment Seed Materials Costs</t>
  </si>
  <si>
    <t>Table 3. Drilled Establishment Operating, Ownership, and Labor Costs</t>
  </si>
  <si>
    <t>Table 5. Alternative Cost for Aerial Establishment and Fertilization Operations Schedule</t>
  </si>
  <si>
    <t>Table 1. Drilled Establishment Operations Schedule</t>
  </si>
  <si>
    <t>Table 1. Oilseed Annual Management Operations Schedule</t>
  </si>
  <si>
    <t>Hours/acre</t>
  </si>
  <si>
    <t>Table 2. Harvest Equipment Operation, Ownership, and Labor Costs ($/acre)</t>
  </si>
  <si>
    <r>
      <rPr>
        <b/>
        <sz val="16"/>
        <color rgb="FFFF0000"/>
        <rFont val="Calibri"/>
        <family val="2"/>
        <scheme val="minor"/>
      </rPr>
      <t>Camelina</t>
    </r>
    <r>
      <rPr>
        <b/>
        <sz val="16"/>
        <color theme="1"/>
        <rFont val="Calibri"/>
        <family val="2"/>
        <scheme val="minor"/>
      </rPr>
      <t xml:space="preserve"> Budget Summary</t>
    </r>
  </si>
  <si>
    <r>
      <rPr>
        <b/>
        <sz val="12"/>
        <color rgb="FFFF0000"/>
        <rFont val="Calibri"/>
        <family val="2"/>
        <scheme val="minor"/>
      </rPr>
      <t xml:space="preserve">Camelina </t>
    </r>
    <r>
      <rPr>
        <b/>
        <sz val="12"/>
        <color theme="1"/>
        <rFont val="Calibri"/>
        <family val="2"/>
        <scheme val="minor"/>
      </rPr>
      <t xml:space="preserve">oilseed </t>
    </r>
    <r>
      <rPr>
        <b/>
        <vertAlign val="superscript"/>
        <sz val="12"/>
        <color theme="1"/>
        <rFont val="Calibri"/>
        <family val="2"/>
        <scheme val="minor"/>
      </rPr>
      <t>1</t>
    </r>
  </si>
  <si>
    <r>
      <t xml:space="preserve">8. Additional costs may be incurred due to specialized equipment required in the on-farm handling and storage of </t>
    </r>
    <r>
      <rPr>
        <sz val="12"/>
        <color rgb="FFFF0000"/>
        <rFont val="Calibri"/>
        <family val="2"/>
        <scheme val="minor"/>
      </rPr>
      <t>camelina</t>
    </r>
    <r>
      <rPr>
        <sz val="12"/>
        <color theme="1"/>
        <rFont val="Calibri"/>
        <family val="2"/>
        <scheme val="minor"/>
      </rPr>
      <t xml:space="preserve"> and transportation of oilseed to the crushing facility.</t>
    </r>
  </si>
  <si>
    <r>
      <t xml:space="preserve">10. The opportunity cost of land is assumed to be zero given that </t>
    </r>
    <r>
      <rPr>
        <sz val="12"/>
        <color rgb="FFFF0000"/>
        <rFont val="Calibri"/>
        <family val="2"/>
        <scheme val="minor"/>
      </rPr>
      <t>camelina</t>
    </r>
    <r>
      <rPr>
        <sz val="12"/>
        <color theme="1"/>
        <rFont val="Calibri"/>
        <family val="2"/>
        <scheme val="minor"/>
      </rPr>
      <t xml:space="preserve"> is a winter oilseed crop that does not displace existing corn and soybean production (See Sensitivity tab). </t>
    </r>
  </si>
  <si>
    <r>
      <t xml:space="preserve">7. Crop insurance is not currently available </t>
    </r>
    <r>
      <rPr>
        <sz val="12"/>
        <color rgb="FFFF0000"/>
        <rFont val="Calibri"/>
        <family val="2"/>
        <scheme val="minor"/>
      </rPr>
      <t>for winter oilseed crops such as camelina</t>
    </r>
    <r>
      <rPr>
        <sz val="12"/>
        <color theme="1"/>
        <rFont val="Calibri"/>
        <family val="2"/>
        <scheme val="minor"/>
      </rPr>
      <t xml:space="preserve"> based on discussions at the Inagural Pennycress Workshop.</t>
    </r>
  </si>
  <si>
    <t xml:space="preserve">5. No other field operations to apply herbicides or insecticides are assumed between planting and harvest.  </t>
  </si>
  <si>
    <t>Camelina_price</t>
  </si>
  <si>
    <t>BE_Camelina_Price</t>
  </si>
  <si>
    <t>Camelina_yield</t>
  </si>
  <si>
    <t>Estimated using Trejo-Pech et al., 2019 Crushing facility model with oil content of 40% and modifiede internal rate of return of 12.5%.</t>
  </si>
  <si>
    <t>Gesch &amp; Archer, 2013</t>
  </si>
  <si>
    <t>3. Seed cost of $2.00/lb is from Brandess (2012) and Hancock Seed Company. The seeding rate is 5 lb/sacre (citation?).  See Establishment tab.</t>
  </si>
  <si>
    <t>?</t>
  </si>
  <si>
    <t>Camelina_pounds_bushel</t>
  </si>
  <si>
    <t>lb/bushel</t>
  </si>
  <si>
    <t>Diesel Fuel ($/gal)</t>
  </si>
  <si>
    <t>Establishment &amp; Management Input Price &amp; Quantity</t>
  </si>
  <si>
    <t>Assumes 56 lb per bu X 800 bu= 44,800 lb.</t>
  </si>
  <si>
    <r>
      <rPr>
        <vertAlign val="superscript"/>
        <sz val="12"/>
        <color theme="1"/>
        <rFont val="Calibri"/>
        <family val="2"/>
        <scheme val="minor"/>
      </rPr>
      <t xml:space="preserve">1 </t>
    </r>
    <r>
      <rPr>
        <sz val="12"/>
        <color theme="1"/>
        <rFont val="Calibri"/>
        <family val="2"/>
        <scheme val="minor"/>
      </rPr>
      <t>Base scenario assumes no additional cost for herbicides because this operation is already accounted for in no-tillage soybean cost of production</t>
    </r>
  </si>
  <si>
    <r>
      <t xml:space="preserve">Figure 1. </t>
    </r>
    <r>
      <rPr>
        <b/>
        <sz val="12"/>
        <color rgb="FF000000"/>
        <rFont val="Calibri"/>
        <family val="2"/>
        <scheme val="minor"/>
      </rPr>
      <t>One-way sensitivity analysis of effects of oilseed yields, production costs, and transportation costs on breakeven (net return=$0) oilseed prices for farmers to produce and transport oilseed feedstock from the field to the crushing facility</t>
    </r>
  </si>
  <si>
    <t>$/ hour</t>
  </si>
  <si>
    <t>$/load</t>
  </si>
  <si>
    <t>lb/load</t>
  </si>
  <si>
    <r>
      <rPr>
        <vertAlign val="superscript"/>
        <sz val="11"/>
        <color theme="1"/>
        <rFont val="Calibri"/>
        <family val="2"/>
        <scheme val="minor"/>
      </rPr>
      <t>a</t>
    </r>
    <r>
      <rPr>
        <sz val="11"/>
        <color theme="1"/>
        <rFont val="Calibri"/>
        <family val="2"/>
        <scheme val="minor"/>
      </rPr>
      <t xml:space="preserve"> Percentage changes below and above the base value for all items except soybean revenue loss</t>
    </r>
    <r>
      <rPr>
        <sz val="11"/>
        <color rgb="FFFF0000"/>
        <rFont val="Calibri"/>
        <family val="2"/>
        <scheme val="minor"/>
      </rPr>
      <t xml:space="preserve"> and transportation cost</t>
    </r>
    <r>
      <rPr>
        <sz val="11"/>
        <color theme="1"/>
        <rFont val="Calibri"/>
        <family val="2"/>
        <scheme val="minor"/>
      </rPr>
      <t>.</t>
    </r>
  </si>
  <si>
    <t>percent of oil in camelina seed</t>
  </si>
  <si>
    <t>camelina_oil_content</t>
  </si>
  <si>
    <t>Trejo-Pech et al. 2020</t>
  </si>
  <si>
    <r>
      <t>P</t>
    </r>
    <r>
      <rPr>
        <b/>
        <vertAlign val="subscript"/>
        <sz val="12"/>
        <color rgb="FFFF0000"/>
        <rFont val="Calibri"/>
        <family val="2"/>
        <scheme val="minor"/>
      </rPr>
      <t>2</t>
    </r>
    <r>
      <rPr>
        <b/>
        <sz val="12"/>
        <color rgb="FFFF0000"/>
        <rFont val="Calibri"/>
        <family val="2"/>
        <scheme val="minor"/>
      </rPr>
      <t>O</t>
    </r>
    <r>
      <rPr>
        <b/>
        <vertAlign val="subscript"/>
        <sz val="12"/>
        <color rgb="FFFF0000"/>
        <rFont val="Calibri"/>
        <family val="2"/>
        <scheme val="minor"/>
      </rPr>
      <t>5</t>
    </r>
  </si>
  <si>
    <r>
      <t xml:space="preserve">*Source: </t>
    </r>
    <r>
      <rPr>
        <sz val="12"/>
        <color rgb="FFFF0000"/>
        <rFont val="Calibri"/>
        <family val="2"/>
        <scheme val="minor"/>
      </rPr>
      <t>Penn State Extension guidelines.</t>
    </r>
  </si>
  <si>
    <t>Table 4. Maintenance Operating, Ownership, and Labor Costs ($/acre)</t>
  </si>
  <si>
    <t>See footnote 1 in Budget Summary tab.</t>
  </si>
  <si>
    <t xml:space="preserve">    With oilseed transportation expenses ($/acre)</t>
  </si>
  <si>
    <r>
      <t>Breakeven yield @</t>
    </r>
    <r>
      <rPr>
        <sz val="12"/>
        <color rgb="FFFF0000"/>
        <rFont val="Calibri"/>
        <family val="2"/>
        <scheme val="minor"/>
      </rPr>
      <t xml:space="preserve"> 0.12</t>
    </r>
    <r>
      <rPr>
        <sz val="12"/>
        <color theme="1"/>
        <rFont val="Calibri"/>
        <family val="2"/>
        <scheme val="minor"/>
      </rPr>
      <t xml:space="preserve"> $/lb</t>
    </r>
  </si>
  <si>
    <t>Quantity (lbs)**</t>
  </si>
  <si>
    <t>**Source:</t>
  </si>
  <si>
    <t>Penn State Extension Camelina Fertilizer Assumptions</t>
  </si>
  <si>
    <t>https://extension.psu.edu/camelina-production-and-potential-in-pennsylvania</t>
  </si>
  <si>
    <r>
      <t xml:space="preserve">h </t>
    </r>
    <r>
      <rPr>
        <sz val="11"/>
        <color rgb="FF000000"/>
        <rFont val="Calibri"/>
        <family val="2"/>
        <scheme val="minor"/>
      </rPr>
      <t>Base</t>
    </r>
    <r>
      <rPr>
        <sz val="11"/>
        <color rgb="FFFF0000"/>
        <rFont val="Calibri"/>
        <family val="2"/>
        <scheme val="minor"/>
      </rPr>
      <t xml:space="preserve"> camelina </t>
    </r>
    <r>
      <rPr>
        <sz val="11"/>
        <color rgb="FF000000"/>
        <rFont val="Calibri"/>
        <family val="2"/>
        <scheme val="minor"/>
      </rPr>
      <t xml:space="preserve">oilseed yield is from </t>
    </r>
    <r>
      <rPr>
        <sz val="11"/>
        <color rgb="FFFF0000"/>
        <rFont val="Calibri"/>
        <family val="2"/>
        <scheme val="minor"/>
      </rPr>
      <t>Gesch &amp; Archer (2013)</t>
    </r>
    <r>
      <rPr>
        <sz val="11"/>
        <color rgb="FF000000"/>
        <rFont val="Calibri"/>
        <family val="2"/>
        <scheme val="minor"/>
      </rPr>
      <t xml:space="preserve">. </t>
    </r>
  </si>
  <si>
    <r>
      <rPr>
        <vertAlign val="superscript"/>
        <sz val="11"/>
        <color theme="1"/>
        <rFont val="Calibri"/>
        <family val="2"/>
        <scheme val="minor"/>
      </rPr>
      <t>c</t>
    </r>
    <r>
      <rPr>
        <vertAlign val="superscript"/>
        <sz val="11"/>
        <color rgb="FFFF0000"/>
        <rFont val="Calibri"/>
        <family val="2"/>
        <scheme val="minor"/>
      </rPr>
      <t xml:space="preserve"> </t>
    </r>
    <r>
      <rPr>
        <sz val="11"/>
        <color rgb="FFFF0000"/>
        <rFont val="Calibri"/>
        <family val="2"/>
        <scheme val="minor"/>
      </rPr>
      <t xml:space="preserve">Camelina </t>
    </r>
    <r>
      <rPr>
        <sz val="11"/>
        <color theme="1"/>
        <rFont val="Calibri"/>
        <family val="2"/>
        <scheme val="minor"/>
      </rPr>
      <t>is assumed to be established in September-October after corn harvest using a tractor pulling a 20-foot no-tillage drill (See Establishment tab for machinery cost calculations).</t>
    </r>
  </si>
  <si>
    <r>
      <t>f</t>
    </r>
    <r>
      <rPr>
        <sz val="11"/>
        <color theme="1"/>
        <rFont val="Calibri"/>
        <family val="2"/>
        <scheme val="minor"/>
      </rPr>
      <t xml:space="preserve"> </t>
    </r>
    <r>
      <rPr>
        <sz val="11"/>
        <color rgb="FFFF0000"/>
        <rFont val="Calibri"/>
        <family val="2"/>
        <scheme val="minor"/>
      </rPr>
      <t>Camelina</t>
    </r>
    <r>
      <rPr>
        <sz val="11"/>
        <color theme="1"/>
        <rFont val="Calibri"/>
        <family val="2"/>
        <scheme val="minor"/>
      </rPr>
      <t xml:space="preserve"> is assumed to be harvested in May-June with a 30 foot cutter grain head, tractor, and grain cart (See the Harvest &amp; Transportation tab for machinery cost calculations).</t>
    </r>
  </si>
  <si>
    <r>
      <rPr>
        <vertAlign val="superscript"/>
        <sz val="11"/>
        <color theme="1"/>
        <rFont val="Calibri"/>
        <family val="2"/>
        <scheme val="minor"/>
      </rPr>
      <t xml:space="preserve">d </t>
    </r>
    <r>
      <rPr>
        <sz val="11"/>
        <color theme="1"/>
        <rFont val="Calibri"/>
        <family val="2"/>
        <scheme val="minor"/>
      </rPr>
      <t xml:space="preserve">Base nitrogen (N) rate is </t>
    </r>
    <r>
      <rPr>
        <sz val="11"/>
        <color rgb="FFFF0000"/>
        <rFont val="Calibri"/>
        <family val="2"/>
        <scheme val="minor"/>
      </rPr>
      <t xml:space="preserve">40 lb/acre of N </t>
    </r>
    <r>
      <rPr>
        <sz val="11"/>
        <color theme="1"/>
        <rFont val="Calibri"/>
        <family val="2"/>
        <scheme val="minor"/>
      </rPr>
      <t xml:space="preserve">applied to the stand in March (See Management tab for machinery cost calculations). Fertilizer material cost is from UT Extension Budgets (See National Analysis tab). </t>
    </r>
  </si>
  <si>
    <r>
      <rPr>
        <vertAlign val="superscript"/>
        <sz val="11"/>
        <color theme="1"/>
        <rFont val="Calibri"/>
        <family val="2"/>
        <scheme val="minor"/>
      </rPr>
      <t xml:space="preserve">e </t>
    </r>
    <r>
      <rPr>
        <sz val="11"/>
        <color theme="1"/>
        <rFont val="Calibri"/>
        <family val="2"/>
        <scheme val="minor"/>
      </rPr>
      <t>No other field operations to apply herbicides or insecticides are assumed between planting and harvest.</t>
    </r>
  </si>
  <si>
    <r>
      <t>i</t>
    </r>
    <r>
      <rPr>
        <sz val="11"/>
        <color theme="1"/>
        <rFont val="Calibri"/>
        <family val="2"/>
        <scheme val="minor"/>
      </rPr>
      <t xml:space="preserve">Base and lower bound assumes no soybean revenue loss due to delayed soybean planting because of </t>
    </r>
    <r>
      <rPr>
        <sz val="11"/>
        <color rgb="FFFF0000"/>
        <rFont val="Calibri"/>
        <family val="2"/>
        <scheme val="minor"/>
      </rPr>
      <t>camelina</t>
    </r>
    <r>
      <rPr>
        <sz val="11"/>
        <color theme="1"/>
        <rFont val="Calibri"/>
        <family val="2"/>
        <scheme val="minor"/>
      </rPr>
      <t xml:space="preserve"> harvest. Upper bound a</t>
    </r>
    <r>
      <rPr>
        <sz val="11"/>
        <color rgb="FF000000"/>
        <rFont val="Calibri"/>
        <family val="2"/>
        <scheme val="minor"/>
      </rPr>
      <t>ssumes a 28-day soybean planting delay from mid-May to Mid-June with an expected yield reduction of 8 percent or 4 bu/acre (Boyer et al. 2015</t>
    </r>
    <r>
      <rPr>
        <sz val="11"/>
        <color theme="1"/>
        <rFont val="Calibri"/>
        <family val="2"/>
        <scheme val="minor"/>
      </rPr>
      <t> </t>
    </r>
    <r>
      <rPr>
        <sz val="11"/>
        <color rgb="FF000000"/>
        <rFont val="Calibri"/>
        <family val="2"/>
        <scheme val="minor"/>
      </rPr>
      <t xml:space="preserve">). The yield loss is treated as an opportunity cost to the </t>
    </r>
    <r>
      <rPr>
        <sz val="11"/>
        <color rgb="FFFF0000"/>
        <rFont val="Calibri"/>
        <family val="2"/>
        <scheme val="minor"/>
      </rPr>
      <t>camelina</t>
    </r>
    <r>
      <rPr>
        <sz val="11"/>
        <color rgb="FF000000"/>
        <rFont val="Calibri"/>
        <family val="2"/>
        <scheme val="minor"/>
      </rPr>
      <t xml:space="preserve"> enterprise and is valued using a soybean price of $9.89/bu, the average for 2002/03-2016/17 with the high and low values dropped and expressed in 2019 dollars using the Implicit GDP Price Deflator (FABRI, 2018</t>
    </r>
    <r>
      <rPr>
        <sz val="11"/>
        <color theme="1"/>
        <rFont val="Calibri"/>
        <family val="2"/>
        <scheme val="minor"/>
      </rPr>
      <t> </t>
    </r>
    <r>
      <rPr>
        <sz val="11"/>
        <color rgb="FF000000"/>
        <rFont val="Calibri"/>
        <family val="2"/>
        <scheme val="minor"/>
      </rPr>
      <t xml:space="preserve">; Federal Bank of St. Louis, 2019). </t>
    </r>
  </si>
  <si>
    <r>
      <t xml:space="preserve">Note: Assumes medium or high test P &amp; K soil.  If added P &amp; K is required, it is applied with the previous corn crop to account for the added nutrient demand with </t>
    </r>
    <r>
      <rPr>
        <sz val="12"/>
        <color rgb="FFFF0000"/>
        <rFont val="Calibri"/>
        <family val="2"/>
        <scheme val="minor"/>
      </rPr>
      <t>camelina</t>
    </r>
    <r>
      <rPr>
        <sz val="12"/>
        <color theme="1"/>
        <rFont val="Calibri"/>
        <family val="2"/>
        <scheme val="minor"/>
      </rPr>
      <t xml:space="preserve"> production.</t>
    </r>
  </si>
  <si>
    <t>Markel, E, B. C. English, C. M. Hellwinckel, and R. J. Menard.  2018.  Potential for Pennycress to Support a Renewable Jet Fuel Industry.  Ecology, Pollution and Environmental Science, SciEnvironm 1:121.</t>
  </si>
  <si>
    <t>Hunter, J., and G. Roth. 2010. Camelina Production and Potential in Pennsylvania. PennState Extension Agronomy Facts 72. (https://extension.psu.edu/camelina-production-and-potential-in-pennsylvania)</t>
  </si>
  <si>
    <t>Penn State Extension guidelines (Hunter &amp; Roth, 2010)</t>
  </si>
  <si>
    <t xml:space="preserve">4.  Fertilizer prices are from UT Extension Budgets (See National Analysis and Mangement tabs). Fertilizer needs varies by location based on soil fertility. This budget assumes Penn State Extension guidelines for nitrogen (N) and Sulfur (S) (Hunter and Roth, 2010; https://extension.psu.edu/camelina-production-and-potential-in-pennsylvania). The range of N recommendations from different publications for camelina is 30 to 70 lb/acre of N. Penn State Extension suggests 40 lb/acre of N and 20 lb/acre S for a yield of 1200-1500 pound per acre for camelina and are the rates assumed for camilina in this budget.The budget also assumes a medium or high test P &amp; K soil. If added P &amp; K is required, it is applied with the previous corn crop to account for the added nutrient demand with camelina production. See management tab. </t>
  </si>
  <si>
    <t>Gesch, R.W., and D.W. Archer. 2013. Double-Cropping with Winter Camelina in the Northern Corn Belt to Produce Fuel and Food. Industrial Crops and Products. 44: 718-725. (DOI: 10.1016/j.indcrop.2012.05.023)</t>
  </si>
  <si>
    <t>English, B. C., E. L. Markel, R. J. Menard, and C. M. Hellwinckel.  2017. Economic Impacts of Producing Renewable Aviation Fuel from Cover Crops: A Case Study Using Pennycress as the Feedstock. Expert Opinion of Environmental Biology, 6:4. (DOI: 10.4172/2325-9655-C1-017)</t>
  </si>
  <si>
    <r>
      <t>Equi</t>
    </r>
    <r>
      <rPr>
        <sz val="12"/>
        <color rgb="FFFF0000"/>
        <rFont val="Calibri"/>
        <family val="2"/>
        <scheme val="minor"/>
      </rPr>
      <t>p</t>
    </r>
    <r>
      <rPr>
        <sz val="12"/>
        <color theme="1"/>
        <rFont val="Calibri"/>
        <family val="2"/>
        <scheme val="minor"/>
      </rPr>
      <t>ment operation and ownership cost calculations</t>
    </r>
  </si>
  <si>
    <t xml:space="preserve"> ($/gal)</t>
  </si>
  <si>
    <t xml:space="preserve"> ($/hr)</t>
  </si>
  <si>
    <t xml:space="preserve"> ($/lb)</t>
  </si>
  <si>
    <r>
      <t xml:space="preserve"> ($ lb</t>
    </r>
    <r>
      <rPr>
        <vertAlign val="superscript"/>
        <sz val="11"/>
        <color rgb="FFFF0000"/>
        <rFont val="Calibri"/>
        <family val="2"/>
        <scheme val="minor"/>
      </rPr>
      <t>-1</t>
    </r>
    <r>
      <rPr>
        <sz val="11"/>
        <color rgb="FFFF0000"/>
        <rFont val="Calibri"/>
        <family val="2"/>
        <scheme val="minor"/>
      </rPr>
      <t>)</t>
    </r>
  </si>
  <si>
    <t>Rahman, Umama. 2018. Potential of Biomass in Developing Renewable Energy: Wood Pellet Trade from US and Development of Aviation Fuel from Oilseed Crops.  Master's Thesis, University of Tennessee, Knoxville, TN. (https://trace.tennessee.edu/utk_gradthes/5385)</t>
  </si>
  <si>
    <t>Brandess, A. 2012. Modeling the Profitability of Camelina Sativa as a Biofule Feedstock in Eastern Colorado. Master's Thesis, Department of Agricultural and Resource Economics, Collorado State University, Fort Collins, CO. (https://mountainscholar.org/bitstream/handle/10217/65309/Brandess_colostate_0053N_10931.pdf?sequence=1)</t>
  </si>
  <si>
    <r>
      <t xml:space="preserve">This </t>
    </r>
    <r>
      <rPr>
        <sz val="12"/>
        <color rgb="FFFF0000"/>
        <rFont val="Calibri"/>
        <family val="2"/>
        <scheme val="minor"/>
      </rPr>
      <t>camelina</t>
    </r>
    <r>
      <rPr>
        <sz val="12"/>
        <color theme="1"/>
        <rFont val="Calibri"/>
        <family val="2"/>
        <scheme val="minor"/>
      </rPr>
      <t xml:space="preserve"> budget model is the work of numerous individuals including James A. Larson, Evan Markel, Jamey Menard, </t>
    </r>
    <r>
      <rPr>
        <sz val="12"/>
        <color rgb="FFFF0000"/>
        <rFont val="Calibri"/>
        <family val="2"/>
        <scheme val="minor"/>
      </rPr>
      <t>Umama Rahman</t>
    </r>
    <r>
      <rPr>
        <sz val="12"/>
        <color theme="1"/>
        <rFont val="Calibri"/>
        <family val="2"/>
        <scheme val="minor"/>
      </rPr>
      <t xml:space="preserve">, Alan Robertson, and Burton English. The budget has been under development since 2016 and different versions have used in </t>
    </r>
    <r>
      <rPr>
        <sz val="12"/>
        <color rgb="FFFF0000"/>
        <rFont val="Calibri"/>
        <family val="2"/>
        <scheme val="minor"/>
      </rPr>
      <t>several winter oilseed crop</t>
    </r>
    <r>
      <rPr>
        <sz val="12"/>
        <color theme="1"/>
        <rFont val="Calibri"/>
        <family val="2"/>
        <scheme val="minor"/>
      </rPr>
      <t xml:space="preserve"> projects. References are included below.</t>
    </r>
  </si>
  <si>
    <t>Seed costs are from (Brandess, 2012) and Hancock Seed Company (2018).</t>
  </si>
  <si>
    <r>
      <t>Trejo-Pech, C., J. A. Larson, B. C. English, and T. E. Yu. 2019. Cost and Profitability Analysis of a Prospective Pennycress to Sustainable Aviation Fuel Supply Chain in Southern USA.  Energies, 12, no. 16: 3055. (</t>
    </r>
    <r>
      <rPr>
        <sz val="12"/>
        <color rgb="FFFF0000"/>
        <rFont val="Calibri"/>
        <family val="2"/>
        <scheme val="minor"/>
      </rPr>
      <t>DOI:</t>
    </r>
    <r>
      <rPr>
        <sz val="12"/>
        <color theme="1"/>
        <rFont val="Calibri"/>
        <family val="2"/>
        <scheme val="minor"/>
      </rPr>
      <t xml:space="preserve"> </t>
    </r>
    <r>
      <rPr>
        <sz val="12"/>
        <color rgb="FFFF0000"/>
        <rFont val="Calibri"/>
        <family val="2"/>
        <scheme val="minor"/>
      </rPr>
      <t>10.3390/en12163055)</t>
    </r>
  </si>
  <si>
    <r>
      <t xml:space="preserve">2. Field operations assumed in the budget for establishment, management, and harvest of </t>
    </r>
    <r>
      <rPr>
        <sz val="12"/>
        <color rgb="FFFF0000"/>
        <rFont val="Calibri"/>
        <family val="2"/>
        <scheme val="minor"/>
      </rPr>
      <t>camelina</t>
    </r>
    <r>
      <rPr>
        <sz val="12"/>
        <color theme="1"/>
        <rFont val="Calibri"/>
        <family val="2"/>
        <scheme val="minor"/>
      </rPr>
      <t xml:space="preserve"> in a two-year no-tillage corn-</t>
    </r>
    <r>
      <rPr>
        <sz val="12"/>
        <color rgb="FFFF0000"/>
        <rFont val="Calibri"/>
        <family val="2"/>
        <scheme val="minor"/>
      </rPr>
      <t>camelina</t>
    </r>
    <r>
      <rPr>
        <sz val="12"/>
        <color theme="1"/>
        <rFont val="Calibri"/>
        <family val="2"/>
        <scheme val="minor"/>
      </rPr>
      <t xml:space="preserve">-soybean cropping sequence are as follows. </t>
    </r>
    <r>
      <rPr>
        <sz val="12"/>
        <color rgb="FFFF0000"/>
        <rFont val="Calibri"/>
        <family val="2"/>
        <scheme val="minor"/>
      </rPr>
      <t>Camelina</t>
    </r>
    <r>
      <rPr>
        <sz val="12"/>
        <color theme="1"/>
        <rFont val="Calibri"/>
        <family val="2"/>
        <scheme val="minor"/>
      </rPr>
      <t xml:space="preserve"> is established after corn harvest in September-October of the first year of the sequence using a tractor and no-tillage grain drill to plant the stand (Establishment tab). Nitrogen fertilizer is applied to the stand as </t>
    </r>
    <r>
      <rPr>
        <sz val="12"/>
        <color rgb="FFFF0000"/>
        <rFont val="Calibri"/>
        <family val="2"/>
        <scheme val="minor"/>
      </rPr>
      <t>u</t>
    </r>
    <r>
      <rPr>
        <sz val="12"/>
        <color theme="1"/>
        <rFont val="Calibri"/>
        <family val="2"/>
        <scheme val="minor"/>
      </rPr>
      <t xml:space="preserve">rea in March of the second year (Management tab). </t>
    </r>
    <r>
      <rPr>
        <sz val="12"/>
        <color rgb="FFFF0000"/>
        <rFont val="Calibri"/>
        <family val="2"/>
        <scheme val="minor"/>
      </rPr>
      <t>Camelina</t>
    </r>
    <r>
      <rPr>
        <sz val="12"/>
        <color theme="1"/>
        <rFont val="Calibri"/>
        <family val="2"/>
        <scheme val="minor"/>
      </rPr>
      <t xml:space="preserve"> is harvested in May-June of the second year using a self-propelled combine with a 30-foot cutter grain-head, tractor pulling a grain cart, and a semi-tractor and grain trailer (Markel et al., 2018; see Harvest &amp; Transportation tab). Soybeans are planted as a double-crop after </t>
    </r>
    <r>
      <rPr>
        <sz val="12"/>
        <color rgb="FFFF0000"/>
        <rFont val="Calibri"/>
        <family val="2"/>
        <scheme val="minor"/>
      </rPr>
      <t>camelina</t>
    </r>
    <r>
      <rPr>
        <sz val="12"/>
        <color theme="1"/>
        <rFont val="Calibri"/>
        <family val="2"/>
        <scheme val="minor"/>
      </rPr>
      <t xml:space="preserve"> harvest to complete the two-year cropping sequence.</t>
    </r>
  </si>
  <si>
    <r>
      <t xml:space="preserve">g </t>
    </r>
    <r>
      <rPr>
        <sz val="11"/>
        <color theme="1"/>
        <rFont val="Calibri"/>
        <family val="2"/>
        <scheme val="minor"/>
      </rPr>
      <t xml:space="preserve">Base mileage is a 100 mile round trip from farm to the crush facility (Fan et al. 2013).  Average semi-truck and trailer speed is 35 miles/hour (Turhollow and Epplin 2012 ) for a semi-truck pulling a grain trailer (800 bushels or 40,000 pounds per load), and driver </t>
    </r>
    <r>
      <rPr>
        <sz val="11"/>
        <color rgb="FFFF0000"/>
        <rFont val="Calibri"/>
        <family val="2"/>
        <scheme val="minor"/>
      </rPr>
      <t>See the Harvest &amp; Transportation tab cost calculations for the base, lower bound, and upper bound values.</t>
    </r>
  </si>
  <si>
    <r>
      <rPr>
        <vertAlign val="superscript"/>
        <sz val="11"/>
        <color theme="1"/>
        <rFont val="Calibri"/>
        <family val="2"/>
        <scheme val="minor"/>
      </rPr>
      <t>b</t>
    </r>
    <r>
      <rPr>
        <sz val="11"/>
        <color theme="1"/>
        <rFont val="Calibri"/>
        <family val="2"/>
        <scheme val="minor"/>
      </rPr>
      <t xml:space="preserve"> Base seeding rate is 5 lb/acre (</t>
    </r>
    <r>
      <rPr>
        <sz val="11"/>
        <color rgb="FFFF0000"/>
        <rFont val="Calibri"/>
        <family val="2"/>
        <scheme val="minor"/>
      </rPr>
      <t>Citation?</t>
    </r>
    <r>
      <rPr>
        <sz val="11"/>
        <color theme="1"/>
        <rFont val="Calibri"/>
        <family val="2"/>
        <scheme val="minor"/>
      </rPr>
      <t xml:space="preserve">). </t>
    </r>
    <r>
      <rPr>
        <sz val="11"/>
        <color rgb="FFFF0000"/>
        <rFont val="Calibri"/>
        <family val="2"/>
        <scheme val="minor"/>
      </rPr>
      <t>Seed costs are from (Brandess, 2012) and Hancock Seed Company (2018).</t>
    </r>
  </si>
  <si>
    <r>
      <t xml:space="preserve">1. The farm-level </t>
    </r>
    <r>
      <rPr>
        <sz val="12"/>
        <color rgb="FFFF0000"/>
        <rFont val="Calibri"/>
        <family val="2"/>
        <scheme val="minor"/>
      </rPr>
      <t>camelina</t>
    </r>
    <r>
      <rPr>
        <sz val="12"/>
        <color theme="1"/>
        <rFont val="Calibri"/>
        <family val="2"/>
        <scheme val="minor"/>
      </rPr>
      <t xml:space="preserve"> oilseed price was estimated using the oilseed crushing facility model described in Trejo Pech et al. (2019).The price of </t>
    </r>
    <r>
      <rPr>
        <sz val="12"/>
        <color rgb="FFFF0000"/>
        <rFont val="Calibri"/>
        <family val="2"/>
        <scheme val="minor"/>
      </rPr>
      <t>$0.12</t>
    </r>
    <r>
      <rPr>
        <sz val="12"/>
        <color theme="1"/>
        <rFont val="Calibri"/>
        <family val="2"/>
        <scheme val="minor"/>
      </rPr>
      <t xml:space="preserve">/lb is the estimated breakeven price that an oilseed crushing facility could pay for camelina oilseed with a </t>
    </r>
    <r>
      <rPr>
        <sz val="12"/>
        <color rgb="FFFF0000"/>
        <rFont val="Calibri"/>
        <family val="2"/>
        <scheme val="minor"/>
      </rPr>
      <t>40%</t>
    </r>
    <r>
      <rPr>
        <sz val="12"/>
        <color theme="1"/>
        <rFont val="Calibri"/>
        <family val="2"/>
        <scheme val="minor"/>
      </rPr>
      <t xml:space="preserve"> average oil content and achieve a modified internal rate of return (MIRR) of 12.5% on the investment in the facility.</t>
    </r>
    <r>
      <rPr>
        <sz val="12"/>
        <color rgb="FFFF0000"/>
        <rFont val="Calibri"/>
        <family val="2"/>
        <scheme val="minor"/>
      </rPr>
      <t xml:space="preserve">  Camelina  yields range from 500-1500 lbs./acre in peer-reviewed studies and its range in non-peer reviewed studies is 1500 lb/acre to 3000 lb/acre (Brandess, 2012).  Yields vary depending on location, management practices, and weather among other variables. Camelina oilseed yield is from Gesch &amp; Archer (2013).</t>
    </r>
  </si>
  <si>
    <t>Assumes medium or high test ssoil</t>
  </si>
  <si>
    <r>
      <t>K</t>
    </r>
    <r>
      <rPr>
        <vertAlign val="subscript"/>
        <sz val="12"/>
        <color rgb="FFFF0000"/>
        <rFont val="Calibri"/>
        <family val="2"/>
        <scheme val="minor"/>
      </rPr>
      <t>2</t>
    </r>
    <r>
      <rPr>
        <sz val="12"/>
        <color rgb="FFFF0000"/>
        <rFont val="Calibri"/>
        <family val="2"/>
        <scheme val="minor"/>
      </rPr>
      <t>0</t>
    </r>
  </si>
  <si>
    <r>
      <t xml:space="preserve">This software was developed by personnel from the Agricultural and Resource Economics Production Economics Analysis Group (PEAG) and the Bio-Based Energy Analysis Group (BEAG).  Funds that supported the development of this budget came from the Federal Aviation Administration under </t>
    </r>
    <r>
      <rPr>
        <sz val="12"/>
        <color rgb="FF000000"/>
        <rFont val="Times New Roman"/>
        <family val="1"/>
      </rPr>
      <t>FAA Award Number: 13-C-AJFEUTENN-Amd 13 and from United States Department of Agriculture under Hatch Awards Accession No. 1024362 and TEN00574 led by Kim Jensen and Accession No. 1020537 and Project No. TEN00551 led by Carlos Trejo-Pech.</t>
    </r>
  </si>
  <si>
    <r>
      <t>T</t>
    </r>
    <r>
      <rPr>
        <sz val="12"/>
        <color rgb="FF404040"/>
        <rFont val="Times New Roman"/>
        <family val="1"/>
      </rPr>
      <t>he Camelina budget worksheet is an interactive computerized decision aid designed to help researchers examine the costs of growing and harvesting Carinata as a cover crop between two row crops.  This carinata budget model is the work of numerous individuals including James A. Larson, Evan Markel, Jamey Menard, Umama Rahman, Alan Robertson, and Burton English. The budget has been under development since 2018 and different versions have used in several winter oilseed crop projects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</si>
</sst>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0.0000"/>
    <numFmt numFmtId="167" formatCode="0.000"/>
    <numFmt numFmtId="168" formatCode="_(* #,##0_);_(* \(#,##0\);_(* &quot;-&quot;??_);_(@_)"/>
    <numFmt numFmtId="169" formatCode="_(&quot;$&quot;* #,##0_);_(&quot;$&quot;* \(#,##0\);_(&quot;$&quot;* &quot;-&quot;??_);_(@_)"/>
    <numFmt numFmtId="170" formatCode="&quot;$&quot;#,##0.000"/>
    <numFmt numFmtId="171" formatCode="0.0"/>
    <numFmt numFmtId="172" formatCode="#,##0.0000"/>
    <numFmt numFmtId="173" formatCode="0.00000"/>
    <numFmt numFmtId="174" formatCode="#,##0.000000000_);[Red]\(#,##0.000000000\)"/>
    <numFmt numFmtId="175" formatCode="#,##0.000"/>
    <numFmt numFmtId="176" formatCode="0.0%"/>
    <numFmt numFmtId="177" formatCode="&quot;$&quot;#,##0.000_);\(&quot;$&quot;#,##0.000\)"/>
    <numFmt numFmtId="178" formatCode="0.00_);[Red]\(0.00\)"/>
  </numFmts>
  <fonts count="90" x14ac:knownFonts="1">
    <font>
      <sz val="11"/>
      <color theme="1"/>
      <name val="Calibri"/>
      <family val="2"/>
      <scheme val="minor"/>
    </font>
    <font>
      <b/>
      <sz val="10"/>
      <name val="Arial"/>
      <family val="2"/>
    </font>
    <font>
      <sz val="10"/>
      <name val="Arial"/>
      <family val="2"/>
    </font>
    <font>
      <sz val="10"/>
      <name val="Arial"/>
      <family val="2"/>
    </font>
    <font>
      <sz val="11"/>
      <color theme="1"/>
      <name val="Calibri"/>
      <family val="2"/>
      <scheme val="minor"/>
    </font>
    <font>
      <u/>
      <sz val="11"/>
      <color theme="10"/>
      <name val="Calibri"/>
      <family val="2"/>
      <scheme val="minor"/>
    </font>
    <font>
      <u/>
      <sz val="10"/>
      <color indexed="12"/>
      <name val="Arial"/>
      <family val="2"/>
    </font>
    <font>
      <b/>
      <sz val="10"/>
      <color theme="1"/>
      <name val="Arial"/>
      <family val="2"/>
    </font>
    <font>
      <i/>
      <sz val="10"/>
      <color theme="0" tint="-0.499984740745262"/>
      <name val="Arial"/>
      <family val="2"/>
    </font>
    <font>
      <sz val="10"/>
      <color theme="1"/>
      <name val="Arial"/>
      <family val="2"/>
    </font>
    <font>
      <i/>
      <sz val="10"/>
      <name val="Arial"/>
      <family val="2"/>
    </font>
    <font>
      <sz val="10"/>
      <color rgb="FFFF0000"/>
      <name val="Arial"/>
      <family val="2"/>
    </font>
    <font>
      <b/>
      <sz val="10"/>
      <color theme="3"/>
      <name val="Arial"/>
      <family val="2"/>
    </font>
    <font>
      <i/>
      <sz val="10"/>
      <color theme="1"/>
      <name val="Arial"/>
      <family val="2"/>
    </font>
    <font>
      <b/>
      <sz val="12"/>
      <color theme="1"/>
      <name val="Calibri"/>
      <family val="2"/>
      <scheme val="minor"/>
    </font>
    <font>
      <sz val="12"/>
      <color theme="1"/>
      <name val="Calibri"/>
      <family val="2"/>
      <scheme val="minor"/>
    </font>
    <font>
      <u/>
      <sz val="12"/>
      <color theme="1"/>
      <name val="Calibri"/>
      <family val="2"/>
      <scheme val="minor"/>
    </font>
    <font>
      <b/>
      <i/>
      <sz val="12"/>
      <color theme="1"/>
      <name val="Calibri"/>
      <family val="2"/>
      <scheme val="minor"/>
    </font>
    <font>
      <b/>
      <u/>
      <sz val="12"/>
      <color theme="1"/>
      <name val="Calibri"/>
      <family val="2"/>
      <scheme val="minor"/>
    </font>
    <font>
      <vertAlign val="superscript"/>
      <sz val="12"/>
      <color theme="1"/>
      <name val="Calibri"/>
      <family val="2"/>
      <scheme val="minor"/>
    </font>
    <font>
      <b/>
      <sz val="12"/>
      <color theme="1"/>
      <name val="Times New Roman"/>
      <family val="1"/>
    </font>
    <font>
      <sz val="10"/>
      <color theme="1"/>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2"/>
      <color theme="0" tint="-0.499984740745262"/>
      <name val="Times New Roman"/>
      <family val="1"/>
    </font>
    <font>
      <sz val="10"/>
      <color theme="1"/>
      <name val="Calibri"/>
      <family val="2"/>
      <scheme val="minor"/>
    </font>
    <font>
      <sz val="12"/>
      <color theme="5"/>
      <name val="Calibri"/>
      <family val="2"/>
      <scheme val="minor"/>
    </font>
    <font>
      <sz val="12"/>
      <color rgb="FF000000"/>
      <name val="Calibri"/>
      <family val="2"/>
      <scheme val="minor"/>
    </font>
    <font>
      <b/>
      <vertAlign val="superscript"/>
      <sz val="12"/>
      <color theme="1"/>
      <name val="Calibri"/>
      <family val="2"/>
      <scheme val="minor"/>
    </font>
    <font>
      <b/>
      <sz val="16"/>
      <color theme="1"/>
      <name val="Calibri"/>
      <family val="2"/>
      <scheme val="minor"/>
    </font>
    <font>
      <b/>
      <sz val="11"/>
      <color theme="1"/>
      <name val="Calibri"/>
      <family val="2"/>
      <scheme val="minor"/>
    </font>
    <font>
      <b/>
      <sz val="12"/>
      <color rgb="FF000000"/>
      <name val="Calibri"/>
      <family val="2"/>
      <scheme val="minor"/>
    </font>
    <font>
      <sz val="10"/>
      <name val="Calibri"/>
      <family val="2"/>
      <scheme val="minor"/>
    </font>
    <font>
      <vertAlign val="superscript"/>
      <sz val="11"/>
      <color theme="1"/>
      <name val="Calibri"/>
      <family val="2"/>
      <scheme val="minor"/>
    </font>
    <font>
      <vertAlign val="superscript"/>
      <sz val="11"/>
      <color rgb="FF000000"/>
      <name val="Calibri"/>
      <family val="2"/>
      <scheme val="minor"/>
    </font>
    <font>
      <sz val="11"/>
      <color rgb="FF000000"/>
      <name val="Calibri"/>
      <family val="2"/>
      <scheme val="minor"/>
    </font>
    <font>
      <b/>
      <vertAlign val="superscript"/>
      <sz val="12"/>
      <color rgb="FF000000"/>
      <name val="Calibri"/>
      <family val="2"/>
      <scheme val="minor"/>
    </font>
    <font>
      <b/>
      <sz val="12"/>
      <name val="Calibri"/>
      <family val="2"/>
      <scheme val="minor"/>
    </font>
    <font>
      <sz val="12"/>
      <name val="Calibri"/>
      <family val="2"/>
      <scheme val="minor"/>
    </font>
    <font>
      <vertAlign val="superscript"/>
      <sz val="12"/>
      <name val="Calibri"/>
      <family val="2"/>
      <scheme val="minor"/>
    </font>
    <font>
      <sz val="11"/>
      <color rgb="FF006100"/>
      <name val="Calibri"/>
      <family val="2"/>
      <scheme val="minor"/>
    </font>
    <font>
      <sz val="11"/>
      <color rgb="FF9C0006"/>
      <name val="Calibri"/>
      <family val="2"/>
      <scheme val="minor"/>
    </font>
    <font>
      <sz val="12"/>
      <color rgb="FF000000"/>
      <name val="Arial"/>
      <family val="2"/>
    </font>
    <font>
      <b/>
      <sz val="14"/>
      <color theme="1"/>
      <name val="Arial"/>
      <family val="2"/>
    </font>
    <font>
      <sz val="11"/>
      <color rgb="FF303030"/>
      <name val="Calibri"/>
      <family val="2"/>
      <scheme val="minor"/>
    </font>
    <font>
      <i/>
      <sz val="12"/>
      <color theme="1"/>
      <name val="Calibri"/>
      <family val="2"/>
      <scheme val="minor"/>
    </font>
    <font>
      <sz val="12"/>
      <color rgb="FFFF0000"/>
      <name val="Calibri"/>
      <family val="2"/>
      <scheme val="minor"/>
    </font>
    <font>
      <sz val="12"/>
      <color indexed="17"/>
      <name val="Calibri"/>
      <family val="2"/>
      <scheme val="minor"/>
    </font>
    <font>
      <sz val="12"/>
      <color theme="3"/>
      <name val="Calibri"/>
      <family val="2"/>
      <scheme val="minor"/>
    </font>
    <font>
      <i/>
      <sz val="12"/>
      <color theme="0" tint="-0.499984740745262"/>
      <name val="Calibri"/>
      <family val="2"/>
      <scheme val="minor"/>
    </font>
    <font>
      <sz val="12"/>
      <color indexed="10"/>
      <name val="Calibri"/>
      <family val="2"/>
      <scheme val="minor"/>
    </font>
    <font>
      <sz val="12"/>
      <color indexed="61"/>
      <name val="Calibri"/>
      <family val="2"/>
      <scheme val="minor"/>
    </font>
    <font>
      <b/>
      <sz val="12"/>
      <color theme="3"/>
      <name val="Calibri"/>
      <family val="2"/>
      <scheme val="minor"/>
    </font>
    <font>
      <b/>
      <sz val="12"/>
      <color rgb="FFFF0000"/>
      <name val="Calibri"/>
      <family val="2"/>
      <scheme val="minor"/>
    </font>
    <font>
      <i/>
      <sz val="12"/>
      <name val="Calibri"/>
      <family val="2"/>
      <scheme val="minor"/>
    </font>
    <font>
      <sz val="12"/>
      <color indexed="12"/>
      <name val="Calibri"/>
      <family val="2"/>
      <scheme val="minor"/>
    </font>
    <font>
      <u/>
      <sz val="12"/>
      <color rgb="FFFF0000"/>
      <name val="Calibri"/>
      <family val="2"/>
      <scheme val="minor"/>
    </font>
    <font>
      <b/>
      <sz val="12"/>
      <color indexed="17"/>
      <name val="Calibri"/>
      <family val="2"/>
      <scheme val="minor"/>
    </font>
    <font>
      <sz val="12"/>
      <color indexed="56"/>
      <name val="Calibri"/>
      <family val="2"/>
      <scheme val="minor"/>
    </font>
    <font>
      <b/>
      <sz val="12"/>
      <color indexed="56"/>
      <name val="Calibri"/>
      <family val="2"/>
      <scheme val="minor"/>
    </font>
    <font>
      <b/>
      <sz val="12"/>
      <color indexed="10"/>
      <name val="Calibri"/>
      <family val="2"/>
      <scheme val="minor"/>
    </font>
    <font>
      <b/>
      <i/>
      <sz val="12"/>
      <color theme="0" tint="-0.499984740745262"/>
      <name val="Calibri"/>
      <family val="2"/>
      <scheme val="minor"/>
    </font>
    <font>
      <b/>
      <sz val="12"/>
      <color theme="0" tint="-0.499984740745262"/>
      <name val="Calibri"/>
      <family val="2"/>
      <scheme val="minor"/>
    </font>
    <font>
      <sz val="11"/>
      <color rgb="FFFF0000"/>
      <name val="Calibri"/>
      <family val="2"/>
      <scheme val="minor"/>
    </font>
    <font>
      <b/>
      <sz val="16"/>
      <color rgb="FFFF0000"/>
      <name val="Calibri"/>
      <family val="2"/>
      <scheme val="minor"/>
    </font>
    <font>
      <b/>
      <sz val="10"/>
      <color rgb="FFFF0000"/>
      <name val="Arial"/>
      <family val="2"/>
    </font>
    <font>
      <b/>
      <i/>
      <sz val="10"/>
      <color rgb="FFFF0000"/>
      <name val="Arial"/>
      <family val="2"/>
    </font>
    <font>
      <i/>
      <sz val="10"/>
      <color rgb="FFFF0000"/>
      <name val="Arial"/>
      <family val="2"/>
    </font>
    <font>
      <b/>
      <vertAlign val="subscript"/>
      <sz val="12"/>
      <color rgb="FFFF0000"/>
      <name val="Calibri"/>
      <family val="2"/>
      <scheme val="minor"/>
    </font>
    <font>
      <vertAlign val="superscript"/>
      <sz val="11"/>
      <color rgb="FFFF0000"/>
      <name val="Calibri"/>
      <family val="2"/>
      <scheme val="minor"/>
    </font>
    <font>
      <b/>
      <sz val="11"/>
      <color rgb="FFFF0000"/>
      <name val="Calibri"/>
      <family val="2"/>
      <scheme val="minor"/>
    </font>
    <font>
      <vertAlign val="subscript"/>
      <sz val="12"/>
      <color rgb="FFFF0000"/>
      <name val="Calibri"/>
      <family val="2"/>
      <scheme val="minor"/>
    </font>
    <font>
      <sz val="12"/>
      <color rgb="FF404040"/>
      <name val="Montserrat"/>
    </font>
    <font>
      <sz val="12"/>
      <color rgb="FF404040"/>
      <name val="Times New Roman"/>
      <family val="1"/>
    </font>
    <font>
      <sz val="12"/>
      <color rgb="FF000000"/>
      <name val="Times New Roman"/>
      <family val="1"/>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FF00"/>
        <bgColor indexed="64"/>
      </patternFill>
    </fill>
  </fills>
  <borders count="40">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right/>
      <top style="double">
        <color indexed="64"/>
      </top>
      <bottom style="double">
        <color indexed="64"/>
      </bottom>
      <diagonal/>
    </border>
    <border>
      <left/>
      <right/>
      <top style="medium">
        <color auto="1"/>
      </top>
      <bottom/>
      <diagonal/>
    </border>
    <border>
      <left/>
      <right/>
      <top/>
      <bottom style="medium">
        <color auto="1"/>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
      <left/>
      <right style="medium">
        <color indexed="64"/>
      </right>
      <top style="double">
        <color indexed="64"/>
      </top>
      <bottom style="medium">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s>
  <cellStyleXfs count="64">
    <xf numFmtId="0" fontId="0" fillId="0" borderId="0"/>
    <xf numFmtId="0" fontId="3"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9" fontId="4" fillId="0" borderId="0" applyFont="0" applyFill="0" applyBorder="0" applyAlignment="0" applyProtection="0"/>
    <xf numFmtId="0" fontId="2" fillId="0" borderId="0"/>
    <xf numFmtId="0" fontId="5" fillId="0" borderId="0" applyNumberFormat="0" applyFill="0" applyBorder="0" applyAlignment="0" applyProtection="0"/>
    <xf numFmtId="0" fontId="6" fillId="0" borderId="0" applyNumberFormat="0" applyFill="0" applyBorder="0" applyAlignment="0" applyProtection="0">
      <alignment vertical="top"/>
      <protection locked="0"/>
    </xf>
    <xf numFmtId="43" fontId="4" fillId="0" borderId="0" applyFont="0" applyFill="0" applyBorder="0" applyAlignment="0" applyProtection="0"/>
    <xf numFmtId="44" fontId="4" fillId="0" borderId="0" applyFont="0" applyFill="0" applyBorder="0" applyAlignment="0" applyProtection="0"/>
    <xf numFmtId="0" fontId="21" fillId="0" borderId="0"/>
    <xf numFmtId="0" fontId="21"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4" fillId="3" borderId="0" applyNumberFormat="0" applyBorder="0" applyAlignment="0" applyProtection="0"/>
    <xf numFmtId="0" fontId="25" fillId="20" borderId="27" applyNumberFormat="0" applyAlignment="0" applyProtection="0"/>
    <xf numFmtId="0" fontId="26" fillId="21" borderId="28"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27" fillId="0" borderId="0" applyNumberFormat="0" applyFill="0" applyBorder="0" applyAlignment="0" applyProtection="0"/>
    <xf numFmtId="0" fontId="28" fillId="4" borderId="0" applyNumberFormat="0" applyBorder="0" applyAlignment="0" applyProtection="0"/>
    <xf numFmtId="0" fontId="29" fillId="0" borderId="29" applyNumberFormat="0" applyFill="0" applyAlignment="0" applyProtection="0"/>
    <xf numFmtId="0" fontId="30" fillId="0" borderId="30" applyNumberFormat="0" applyFill="0" applyAlignment="0" applyProtection="0"/>
    <xf numFmtId="0" fontId="31" fillId="0" borderId="31" applyNumberFormat="0" applyFill="0" applyAlignment="0" applyProtection="0"/>
    <xf numFmtId="0" fontId="31" fillId="0" borderId="0" applyNumberFormat="0" applyFill="0" applyBorder="0" applyAlignment="0" applyProtection="0"/>
    <xf numFmtId="0" fontId="32" fillId="7" borderId="27" applyNumberFormat="0" applyAlignment="0" applyProtection="0"/>
    <xf numFmtId="0" fontId="33" fillId="0" borderId="32" applyNumberFormat="0" applyFill="0" applyAlignment="0" applyProtection="0"/>
    <xf numFmtId="0" fontId="34" fillId="22" borderId="0" applyNumberFormat="0" applyBorder="0" applyAlignment="0" applyProtection="0"/>
    <xf numFmtId="0" fontId="4" fillId="0" borderId="0"/>
    <xf numFmtId="0" fontId="2" fillId="0" borderId="0"/>
    <xf numFmtId="0" fontId="2" fillId="23" borderId="33" applyNumberFormat="0" applyFont="0" applyAlignment="0" applyProtection="0"/>
    <xf numFmtId="0" fontId="35" fillId="20" borderId="34" applyNumberFormat="0" applyAlignment="0" applyProtection="0"/>
    <xf numFmtId="0" fontId="36" fillId="0" borderId="0" applyNumberFormat="0" applyFill="0" applyBorder="0" applyAlignment="0" applyProtection="0"/>
    <xf numFmtId="0" fontId="37" fillId="0" borderId="35" applyNumberFormat="0" applyFill="0" applyAlignment="0" applyProtection="0"/>
    <xf numFmtId="0" fontId="38" fillId="0" borderId="0" applyNumberFormat="0" applyFill="0" applyBorder="0" applyAlignment="0" applyProtection="0"/>
    <xf numFmtId="0" fontId="55" fillId="27" borderId="0" applyNumberFormat="0" applyBorder="0" applyAlignment="0" applyProtection="0"/>
    <xf numFmtId="0" fontId="56" fillId="28" borderId="0" applyNumberFormat="0" applyBorder="0" applyAlignment="0" applyProtection="0"/>
  </cellStyleXfs>
  <cellXfs count="801">
    <xf numFmtId="0" fontId="0" fillId="0" borderId="0" xfId="0"/>
    <xf numFmtId="3" fontId="0" fillId="0" borderId="0" xfId="0" applyNumberFormat="1"/>
    <xf numFmtId="0" fontId="0" fillId="0" borderId="0" xfId="0" quotePrefix="1"/>
    <xf numFmtId="0" fontId="15" fillId="26" borderId="0" xfId="0" applyFont="1" applyFill="1"/>
    <xf numFmtId="0" fontId="14" fillId="26" borderId="0" xfId="0" applyFont="1" applyFill="1" applyBorder="1"/>
    <xf numFmtId="0" fontId="15" fillId="26" borderId="0" xfId="0" applyFont="1" applyFill="1" applyBorder="1"/>
    <xf numFmtId="0" fontId="14" fillId="26" borderId="18" xfId="0" applyFont="1" applyFill="1" applyBorder="1" applyAlignment="1">
      <alignment horizontal="center"/>
    </xf>
    <xf numFmtId="164" fontId="14" fillId="26" borderId="18" xfId="0" applyNumberFormat="1" applyFont="1" applyFill="1" applyBorder="1" applyAlignment="1">
      <alignment horizontal="center"/>
    </xf>
    <xf numFmtId="0" fontId="16" fillId="26" borderId="0" xfId="0" applyFont="1" applyFill="1" applyAlignment="1">
      <alignment horizontal="center"/>
    </xf>
    <xf numFmtId="0" fontId="14" fillId="26" borderId="0" xfId="0" applyFont="1" applyFill="1" applyBorder="1" applyAlignment="1">
      <alignment horizontal="center"/>
    </xf>
    <xf numFmtId="0" fontId="14" fillId="26" borderId="0" xfId="0" applyFont="1" applyFill="1" applyBorder="1" applyAlignment="1"/>
    <xf numFmtId="0" fontId="18" fillId="26" borderId="0" xfId="0" applyFont="1" applyFill="1" applyAlignment="1"/>
    <xf numFmtId="0" fontId="15" fillId="26" borderId="0" xfId="0" applyFont="1" applyFill="1" applyBorder="1" applyAlignment="1">
      <alignment horizontal="center"/>
    </xf>
    <xf numFmtId="164" fontId="15" fillId="26" borderId="0" xfId="0" applyNumberFormat="1" applyFont="1" applyFill="1" applyBorder="1" applyAlignment="1">
      <alignment horizontal="center"/>
    </xf>
    <xf numFmtId="2" fontId="15" fillId="26" borderId="0" xfId="0" applyNumberFormat="1" applyFont="1" applyFill="1" applyBorder="1" applyAlignment="1">
      <alignment horizontal="center"/>
    </xf>
    <xf numFmtId="0" fontId="14" fillId="26" borderId="0" xfId="0" applyFont="1" applyFill="1"/>
    <xf numFmtId="0" fontId="15" fillId="26" borderId="0" xfId="0" applyFont="1" applyFill="1" applyAlignment="1">
      <alignment horizontal="center"/>
    </xf>
    <xf numFmtId="3" fontId="15" fillId="26" borderId="0" xfId="0" applyNumberFormat="1" applyFont="1" applyFill="1" applyAlignment="1">
      <alignment horizontal="center"/>
    </xf>
    <xf numFmtId="164" fontId="15" fillId="26" borderId="0" xfId="0" applyNumberFormat="1" applyFont="1" applyFill="1" applyAlignment="1">
      <alignment horizontal="center"/>
    </xf>
    <xf numFmtId="0" fontId="14" fillId="26" borderId="9" xfId="0" applyFont="1" applyFill="1" applyBorder="1" applyAlignment="1"/>
    <xf numFmtId="0" fontId="14" fillId="26" borderId="10" xfId="0" applyFont="1" applyFill="1" applyBorder="1" applyAlignment="1"/>
    <xf numFmtId="0" fontId="14" fillId="26" borderId="9" xfId="0" applyFont="1" applyFill="1" applyBorder="1" applyAlignment="1">
      <alignment horizontal="right"/>
    </xf>
    <xf numFmtId="164" fontId="14" fillId="26" borderId="10" xfId="0" applyNumberFormat="1" applyFont="1" applyFill="1" applyBorder="1" applyAlignment="1">
      <alignment horizontal="center"/>
    </xf>
    <xf numFmtId="2" fontId="14" fillId="26" borderId="0" xfId="0" applyNumberFormat="1" applyFont="1" applyFill="1" applyBorder="1" applyAlignment="1">
      <alignment horizontal="center"/>
    </xf>
    <xf numFmtId="170" fontId="15" fillId="26" borderId="0" xfId="0" applyNumberFormat="1" applyFont="1" applyFill="1" applyBorder="1" applyAlignment="1">
      <alignment horizontal="center"/>
    </xf>
    <xf numFmtId="0" fontId="15" fillId="26" borderId="0" xfId="0" applyFont="1" applyFill="1" applyAlignment="1"/>
    <xf numFmtId="164" fontId="15" fillId="26" borderId="0" xfId="11" applyNumberFormat="1" applyFont="1" applyFill="1" applyAlignment="1">
      <alignment horizontal="center"/>
    </xf>
    <xf numFmtId="2" fontId="15" fillId="26" borderId="0" xfId="0" applyNumberFormat="1" applyFont="1" applyFill="1" applyAlignment="1"/>
    <xf numFmtId="1" fontId="15" fillId="26" borderId="0" xfId="0" applyNumberFormat="1" applyFont="1" applyFill="1" applyAlignment="1"/>
    <xf numFmtId="165" fontId="15" fillId="26" borderId="0" xfId="0" applyNumberFormat="1" applyFont="1" applyFill="1" applyBorder="1" applyAlignment="1">
      <alignment horizontal="right"/>
    </xf>
    <xf numFmtId="165" fontId="15" fillId="26" borderId="0" xfId="0" applyNumberFormat="1" applyFont="1" applyFill="1" applyBorder="1" applyAlignment="1"/>
    <xf numFmtId="165" fontId="15" fillId="26" borderId="0" xfId="0" applyNumberFormat="1" applyFont="1" applyFill="1" applyAlignment="1"/>
    <xf numFmtId="0" fontId="14" fillId="26" borderId="0" xfId="0" applyFont="1" applyFill="1" applyBorder="1" applyAlignment="1">
      <alignment horizontal="left"/>
    </xf>
    <xf numFmtId="0" fontId="15" fillId="26" borderId="0" xfId="0" applyFont="1" applyFill="1" applyBorder="1" applyAlignment="1">
      <alignment horizontal="left"/>
    </xf>
    <xf numFmtId="0" fontId="15" fillId="26" borderId="0" xfId="0" applyFont="1" applyFill="1" applyAlignment="1">
      <alignment horizontal="left"/>
    </xf>
    <xf numFmtId="176" fontId="15" fillId="26" borderId="0" xfId="0" applyNumberFormat="1" applyFont="1" applyFill="1" applyAlignment="1">
      <alignment horizontal="center"/>
    </xf>
    <xf numFmtId="164" fontId="15" fillId="26" borderId="0" xfId="0" applyNumberFormat="1" applyFont="1" applyFill="1" applyAlignment="1"/>
    <xf numFmtId="0" fontId="14" fillId="26" borderId="19" xfId="0" applyFont="1" applyFill="1" applyBorder="1" applyAlignment="1">
      <alignment horizontal="left"/>
    </xf>
    <xf numFmtId="0" fontId="14" fillId="26" borderId="6" xfId="0" applyFont="1" applyFill="1" applyBorder="1" applyAlignment="1">
      <alignment horizontal="right"/>
    </xf>
    <xf numFmtId="0" fontId="14" fillId="26" borderId="19" xfId="0" applyFont="1" applyFill="1" applyBorder="1" applyAlignment="1">
      <alignment horizontal="right"/>
    </xf>
    <xf numFmtId="164" fontId="14" fillId="26" borderId="6" xfId="0" applyNumberFormat="1" applyFont="1" applyFill="1" applyBorder="1" applyAlignment="1">
      <alignment horizontal="center"/>
    </xf>
    <xf numFmtId="4" fontId="15" fillId="26" borderId="0" xfId="0" applyNumberFormat="1" applyFont="1" applyFill="1" applyAlignment="1"/>
    <xf numFmtId="164" fontId="14" fillId="26" borderId="36" xfId="0" applyNumberFormat="1" applyFont="1" applyFill="1" applyBorder="1" applyAlignment="1">
      <alignment horizontal="center"/>
    </xf>
    <xf numFmtId="165" fontId="14" fillId="26" borderId="0" xfId="0" applyNumberFormat="1" applyFont="1" applyFill="1" applyAlignment="1">
      <alignment horizontal="center"/>
    </xf>
    <xf numFmtId="0" fontId="18" fillId="26" borderId="0" xfId="0" applyFont="1" applyFill="1" applyBorder="1" applyAlignment="1">
      <alignment horizontal="center"/>
    </xf>
    <xf numFmtId="164" fontId="18" fillId="26" borderId="0" xfId="0" applyNumberFormat="1" applyFont="1" applyFill="1" applyBorder="1" applyAlignment="1">
      <alignment horizontal="center"/>
    </xf>
    <xf numFmtId="39" fontId="14" fillId="26" borderId="0" xfId="0" applyNumberFormat="1" applyFont="1" applyFill="1" applyBorder="1" applyAlignment="1">
      <alignment horizontal="center"/>
    </xf>
    <xf numFmtId="2" fontId="14" fillId="26" borderId="0" xfId="0" applyNumberFormat="1" applyFont="1" applyFill="1" applyAlignment="1">
      <alignment horizontal="center"/>
    </xf>
    <xf numFmtId="0" fontId="15" fillId="26" borderId="0" xfId="0" applyFont="1" applyFill="1" applyBorder="1" applyAlignment="1"/>
    <xf numFmtId="166" fontId="15" fillId="26" borderId="0" xfId="0" applyNumberFormat="1" applyFont="1" applyFill="1"/>
    <xf numFmtId="164" fontId="15" fillId="26" borderId="0" xfId="0" applyNumberFormat="1" applyFont="1" applyFill="1"/>
    <xf numFmtId="0" fontId="18" fillId="26" borderId="0" xfId="0" applyFont="1" applyFill="1" applyAlignment="1">
      <alignment horizontal="center"/>
    </xf>
    <xf numFmtId="0" fontId="15" fillId="26" borderId="0" xfId="0" applyFont="1" applyFill="1" applyAlignment="1">
      <alignment horizontal="left" indent="1"/>
    </xf>
    <xf numFmtId="165" fontId="15" fillId="26" borderId="0" xfId="0" applyNumberFormat="1" applyFont="1" applyFill="1" applyBorder="1"/>
    <xf numFmtId="165" fontId="17" fillId="26" borderId="0" xfId="0" applyNumberFormat="1" applyFont="1" applyFill="1" applyBorder="1"/>
    <xf numFmtId="1" fontId="15" fillId="26" borderId="0" xfId="0" applyNumberFormat="1" applyFont="1" applyFill="1" applyBorder="1" applyAlignment="1"/>
    <xf numFmtId="0" fontId="14" fillId="26" borderId="14" xfId="0" applyFont="1" applyFill="1" applyBorder="1" applyAlignment="1">
      <alignment horizontal="left"/>
    </xf>
    <xf numFmtId="170" fontId="14" fillId="26" borderId="0" xfId="0" applyNumberFormat="1" applyFont="1" applyFill="1" applyBorder="1" applyAlignment="1">
      <alignment horizontal="center"/>
    </xf>
    <xf numFmtId="0" fontId="14" fillId="26" borderId="38" xfId="0" applyFont="1" applyFill="1" applyBorder="1" applyAlignment="1"/>
    <xf numFmtId="0" fontId="14" fillId="26" borderId="39" xfId="0" applyFont="1" applyFill="1" applyBorder="1" applyAlignment="1">
      <alignment horizontal="right"/>
    </xf>
    <xf numFmtId="165" fontId="14" fillId="26" borderId="0" xfId="0" applyNumberFormat="1" applyFont="1" applyFill="1" applyBorder="1" applyAlignment="1">
      <alignment horizontal="center"/>
    </xf>
    <xf numFmtId="39" fontId="14" fillId="26" borderId="0" xfId="0" applyNumberFormat="1" applyFont="1" applyFill="1" applyAlignment="1">
      <alignment horizontal="center"/>
    </xf>
    <xf numFmtId="0" fontId="41" fillId="26" borderId="0" xfId="0" applyFont="1" applyFill="1" applyAlignment="1">
      <alignment horizontal="center"/>
    </xf>
    <xf numFmtId="2" fontId="15" fillId="26" borderId="0" xfId="0" applyNumberFormat="1" applyFont="1" applyFill="1"/>
    <xf numFmtId="0" fontId="14" fillId="26" borderId="12" xfId="0" applyFont="1" applyFill="1" applyBorder="1" applyAlignment="1">
      <alignment horizontal="center"/>
    </xf>
    <xf numFmtId="0" fontId="15" fillId="26" borderId="14" xfId="0" applyFont="1" applyFill="1" applyBorder="1" applyAlignment="1">
      <alignment horizontal="center" vertical="center"/>
    </xf>
    <xf numFmtId="0" fontId="15" fillId="26" borderId="36" xfId="0" applyFont="1" applyFill="1" applyBorder="1" applyAlignment="1">
      <alignment horizontal="center" vertical="center" wrapText="1"/>
    </xf>
    <xf numFmtId="0" fontId="15" fillId="26" borderId="36" xfId="0" applyFont="1" applyFill="1" applyBorder="1" applyAlignment="1">
      <alignment horizontal="center" vertical="center"/>
    </xf>
    <xf numFmtId="164" fontId="15" fillId="26" borderId="0" xfId="0" applyNumberFormat="1" applyFont="1" applyFill="1" applyAlignment="1">
      <alignment horizontal="right"/>
    </xf>
    <xf numFmtId="4" fontId="15" fillId="26" borderId="0" xfId="0" applyNumberFormat="1" applyFont="1" applyFill="1" applyAlignment="1">
      <alignment horizontal="center"/>
    </xf>
    <xf numFmtId="3" fontId="15" fillId="26" borderId="6" xfId="0" applyNumberFormat="1" applyFont="1" applyFill="1" applyBorder="1" applyAlignment="1"/>
    <xf numFmtId="3" fontId="15" fillId="26" borderId="0" xfId="0" applyNumberFormat="1" applyFont="1" applyFill="1" applyBorder="1" applyAlignment="1"/>
    <xf numFmtId="0" fontId="5" fillId="26" borderId="0" xfId="8" applyFont="1" applyFill="1" applyBorder="1"/>
    <xf numFmtId="3" fontId="14" fillId="26" borderId="0" xfId="0" applyNumberFormat="1" applyFont="1" applyFill="1" applyAlignment="1">
      <alignment horizontal="center"/>
    </xf>
    <xf numFmtId="164" fontId="14" fillId="26" borderId="0" xfId="0" applyNumberFormat="1" applyFont="1" applyFill="1" applyAlignment="1">
      <alignment horizontal="right"/>
    </xf>
    <xf numFmtId="0" fontId="14" fillId="26" borderId="0" xfId="0" applyFont="1" applyFill="1" applyAlignment="1">
      <alignment horizontal="center"/>
    </xf>
    <xf numFmtId="4" fontId="14" fillId="26" borderId="0" xfId="0" applyNumberFormat="1" applyFont="1" applyFill="1" applyBorder="1" applyAlignment="1">
      <alignment horizontal="center"/>
    </xf>
    <xf numFmtId="3" fontId="14" fillId="26" borderId="0" xfId="0" applyNumberFormat="1" applyFont="1" applyFill="1" applyBorder="1" applyAlignment="1"/>
    <xf numFmtId="3" fontId="15" fillId="26" borderId="36" xfId="0" applyNumberFormat="1" applyFont="1" applyFill="1" applyBorder="1" applyAlignment="1">
      <alignment horizontal="center"/>
    </xf>
    <xf numFmtId="164" fontId="15" fillId="26" borderId="7" xfId="0" applyNumberFormat="1" applyFont="1" applyFill="1" applyBorder="1" applyAlignment="1">
      <alignment horizontal="right"/>
    </xf>
    <xf numFmtId="4" fontId="15" fillId="26" borderId="36" xfId="0" applyNumberFormat="1" applyFont="1" applyFill="1" applyBorder="1" applyAlignment="1">
      <alignment horizontal="center"/>
    </xf>
    <xf numFmtId="3" fontId="15" fillId="26" borderId="7" xfId="0" applyNumberFormat="1" applyFont="1" applyFill="1" applyBorder="1" applyAlignment="1"/>
    <xf numFmtId="0" fontId="15" fillId="26" borderId="6" xfId="0" applyFont="1" applyFill="1" applyBorder="1" applyAlignment="1">
      <alignment wrapText="1"/>
    </xf>
    <xf numFmtId="0" fontId="15" fillId="26" borderId="0" xfId="0" applyFont="1" applyFill="1" applyAlignment="1">
      <alignment wrapText="1"/>
    </xf>
    <xf numFmtId="0" fontId="14" fillId="26" borderId="6" xfId="0" applyFont="1" applyFill="1" applyBorder="1" applyAlignment="1"/>
    <xf numFmtId="0" fontId="14" fillId="26" borderId="20" xfId="0" applyFont="1" applyFill="1" applyBorder="1" applyAlignment="1"/>
    <xf numFmtId="44" fontId="15" fillId="26" borderId="19" xfId="0" applyNumberFormat="1" applyFont="1" applyFill="1" applyBorder="1"/>
    <xf numFmtId="7" fontId="15" fillId="26" borderId="6" xfId="0" applyNumberFormat="1" applyFont="1" applyFill="1" applyBorder="1"/>
    <xf numFmtId="7" fontId="15" fillId="26" borderId="20" xfId="0" applyNumberFormat="1" applyFont="1" applyFill="1" applyBorder="1"/>
    <xf numFmtId="44" fontId="15" fillId="26" borderId="12" xfId="0" applyNumberFormat="1" applyFont="1" applyFill="1" applyBorder="1"/>
    <xf numFmtId="7" fontId="15" fillId="26" borderId="19" xfId="0" applyNumberFormat="1" applyFont="1" applyFill="1" applyBorder="1"/>
    <xf numFmtId="7" fontId="14" fillId="26" borderId="6" xfId="0" applyNumberFormat="1" applyFont="1" applyFill="1" applyBorder="1" applyAlignment="1">
      <alignment horizontal="center"/>
    </xf>
    <xf numFmtId="1" fontId="15" fillId="26" borderId="12" xfId="0" applyNumberFormat="1" applyFont="1" applyFill="1" applyBorder="1" applyAlignment="1">
      <alignment horizontal="center"/>
    </xf>
    <xf numFmtId="8" fontId="15" fillId="26" borderId="12" xfId="0" applyNumberFormat="1" applyFont="1" applyFill="1" applyBorder="1"/>
    <xf numFmtId="8" fontId="15" fillId="26" borderId="0" xfId="0" applyNumberFormat="1" applyFont="1" applyFill="1" applyBorder="1"/>
    <xf numFmtId="8" fontId="15" fillId="26" borderId="13" xfId="0" applyNumberFormat="1" applyFont="1" applyFill="1" applyBorder="1"/>
    <xf numFmtId="1" fontId="14" fillId="26" borderId="12" xfId="0" applyNumberFormat="1" applyFont="1" applyFill="1" applyBorder="1" applyAlignment="1">
      <alignment horizontal="center"/>
    </xf>
    <xf numFmtId="1" fontId="15" fillId="26" borderId="14" xfId="0" applyNumberFormat="1" applyFont="1" applyFill="1" applyBorder="1" applyAlignment="1">
      <alignment horizontal="center"/>
    </xf>
    <xf numFmtId="8" fontId="15" fillId="26" borderId="14" xfId="0" applyNumberFormat="1" applyFont="1" applyFill="1" applyBorder="1"/>
    <xf numFmtId="8" fontId="15" fillId="26" borderId="36" xfId="0" applyNumberFormat="1" applyFont="1" applyFill="1" applyBorder="1"/>
    <xf numFmtId="8" fontId="15" fillId="26" borderId="15" xfId="0" applyNumberFormat="1" applyFont="1" applyFill="1" applyBorder="1"/>
    <xf numFmtId="1" fontId="15" fillId="26" borderId="0" xfId="0" applyNumberFormat="1" applyFont="1" applyFill="1" applyBorder="1" applyAlignment="1">
      <alignment horizontal="center"/>
    </xf>
    <xf numFmtId="0" fontId="15" fillId="26" borderId="0" xfId="0" applyFont="1" applyFill="1" applyBorder="1" applyAlignment="1">
      <alignment vertical="center"/>
    </xf>
    <xf numFmtId="0" fontId="20" fillId="26" borderId="0" xfId="0" applyFont="1" applyFill="1" applyAlignment="1">
      <alignment vertical="top" wrapText="1"/>
    </xf>
    <xf numFmtId="175" fontId="15" fillId="26" borderId="0" xfId="0" applyNumberFormat="1" applyFont="1" applyFill="1"/>
    <xf numFmtId="0" fontId="0" fillId="26" borderId="0" xfId="0" applyFont="1" applyFill="1"/>
    <xf numFmtId="11" fontId="0" fillId="26" borderId="0" xfId="0" applyNumberFormat="1" applyFont="1" applyFill="1"/>
    <xf numFmtId="1" fontId="0" fillId="26" borderId="0" xfId="0" applyNumberFormat="1" applyFont="1" applyFill="1"/>
    <xf numFmtId="0" fontId="45" fillId="26" borderId="1" xfId="0" applyFont="1" applyFill="1" applyBorder="1"/>
    <xf numFmtId="0" fontId="0" fillId="26" borderId="1" xfId="0" applyFont="1" applyFill="1" applyBorder="1"/>
    <xf numFmtId="164" fontId="15" fillId="26" borderId="1" xfId="0" applyNumberFormat="1" applyFont="1" applyFill="1" applyBorder="1" applyAlignment="1">
      <alignment horizontal="center"/>
    </xf>
    <xf numFmtId="0" fontId="15" fillId="26" borderId="1" xfId="0" applyFont="1" applyFill="1" applyBorder="1" applyAlignment="1">
      <alignment horizontal="center"/>
    </xf>
    <xf numFmtId="2" fontId="15" fillId="26" borderId="1" xfId="0" applyNumberFormat="1" applyFont="1" applyFill="1" applyBorder="1" applyAlignment="1">
      <alignment horizontal="center"/>
    </xf>
    <xf numFmtId="0" fontId="15" fillId="26" borderId="1" xfId="0" applyFont="1" applyFill="1" applyBorder="1"/>
    <xf numFmtId="9" fontId="15" fillId="26" borderId="0" xfId="0" applyNumberFormat="1" applyFont="1" applyFill="1"/>
    <xf numFmtId="164" fontId="15" fillId="26" borderId="0" xfId="0" applyNumberFormat="1" applyFont="1" applyFill="1" applyBorder="1" applyAlignment="1">
      <alignment horizontal="left"/>
    </xf>
    <xf numFmtId="167" fontId="15" fillId="26" borderId="0" xfId="0" applyNumberFormat="1" applyFont="1" applyFill="1" applyAlignment="1">
      <alignment horizontal="right"/>
    </xf>
    <xf numFmtId="164" fontId="15" fillId="26" borderId="0" xfId="0" applyNumberFormat="1" applyFont="1" applyFill="1" applyBorder="1" applyAlignment="1"/>
    <xf numFmtId="2" fontId="15" fillId="26" borderId="0" xfId="0" applyNumberFormat="1" applyFont="1" applyFill="1" applyAlignment="1">
      <alignment horizontal="right"/>
    </xf>
    <xf numFmtId="2" fontId="15" fillId="26" borderId="0" xfId="0" applyNumberFormat="1" applyFont="1" applyFill="1" applyBorder="1" applyAlignment="1">
      <alignment horizontal="right"/>
    </xf>
    <xf numFmtId="167" fontId="0" fillId="26" borderId="0" xfId="0" applyNumberFormat="1" applyFont="1" applyFill="1"/>
    <xf numFmtId="0" fontId="15" fillId="26" borderId="1" xfId="0" applyFont="1" applyFill="1" applyBorder="1" applyAlignment="1">
      <alignment horizontal="left"/>
    </xf>
    <xf numFmtId="167" fontId="15" fillId="26" borderId="1" xfId="0" applyNumberFormat="1" applyFont="1" applyFill="1" applyBorder="1" applyAlignment="1">
      <alignment horizontal="right"/>
    </xf>
    <xf numFmtId="164" fontId="15" fillId="26" borderId="1" xfId="0" applyNumberFormat="1" applyFont="1" applyFill="1" applyBorder="1"/>
    <xf numFmtId="2" fontId="0" fillId="26" borderId="0" xfId="0" applyNumberFormat="1" applyFont="1" applyFill="1"/>
    <xf numFmtId="4" fontId="15" fillId="26" borderId="0" xfId="0" applyNumberFormat="1" applyFont="1" applyFill="1" applyBorder="1" applyAlignment="1">
      <alignment horizontal="right"/>
    </xf>
    <xf numFmtId="0" fontId="15" fillId="26" borderId="0" xfId="0" applyFont="1" applyFill="1" applyBorder="1" applyAlignment="1">
      <alignment vertical="top"/>
    </xf>
    <xf numFmtId="0" fontId="15" fillId="26" borderId="3" xfId="0" applyFont="1" applyFill="1" applyBorder="1" applyAlignment="1">
      <alignment vertical="center" wrapText="1"/>
    </xf>
    <xf numFmtId="2" fontId="15" fillId="26" borderId="3" xfId="0" applyNumberFormat="1" applyFont="1" applyFill="1" applyBorder="1" applyAlignment="1">
      <alignment horizontal="right" vertical="top" wrapText="1"/>
    </xf>
    <xf numFmtId="0" fontId="15" fillId="26" borderId="0" xfId="0" applyFont="1" applyFill="1" applyAlignment="1">
      <alignment vertical="center"/>
    </xf>
    <xf numFmtId="2" fontId="15" fillId="26" borderId="0" xfId="0" applyNumberFormat="1" applyFont="1" applyFill="1" applyBorder="1" applyAlignment="1">
      <alignment horizontal="right" vertical="top" wrapText="1"/>
    </xf>
    <xf numFmtId="0" fontId="0" fillId="26" borderId="0" xfId="0" applyFont="1" applyFill="1" applyAlignment="1">
      <alignment vertical="top"/>
    </xf>
    <xf numFmtId="0" fontId="15" fillId="26" borderId="0" xfId="0" applyFont="1" applyFill="1" applyBorder="1" applyAlignment="1">
      <alignment horizontal="right" vertical="top" wrapText="1"/>
    </xf>
    <xf numFmtId="0" fontId="15" fillId="26" borderId="1" xfId="0" applyFont="1" applyFill="1" applyBorder="1" applyAlignment="1">
      <alignment vertical="center"/>
    </xf>
    <xf numFmtId="167" fontId="15" fillId="26" borderId="1" xfId="0" applyNumberFormat="1" applyFont="1" applyFill="1" applyBorder="1" applyAlignment="1">
      <alignment horizontal="right" vertical="top" wrapText="1"/>
    </xf>
    <xf numFmtId="0" fontId="15" fillId="26" borderId="0" xfId="0" applyFont="1" applyFill="1" applyAlignment="1">
      <alignment vertical="top"/>
    </xf>
    <xf numFmtId="0" fontId="40" fillId="26" borderId="0" xfId="0" applyFont="1" applyFill="1" applyAlignment="1">
      <alignment horizontal="right"/>
    </xf>
    <xf numFmtId="2" fontId="40" fillId="26" borderId="0" xfId="0" applyNumberFormat="1" applyFont="1" applyFill="1" applyAlignment="1">
      <alignment horizontal="right"/>
    </xf>
    <xf numFmtId="2" fontId="47" fillId="26" borderId="0" xfId="0" applyNumberFormat="1" applyFont="1" applyFill="1" applyBorder="1"/>
    <xf numFmtId="0" fontId="0" fillId="26" borderId="0" xfId="0" applyFont="1" applyFill="1" applyBorder="1" applyAlignment="1">
      <alignment vertical="top" wrapText="1"/>
    </xf>
    <xf numFmtId="0" fontId="0" fillId="26" borderId="0" xfId="0" applyFont="1" applyFill="1" applyBorder="1" applyAlignment="1">
      <alignment wrapText="1"/>
    </xf>
    <xf numFmtId="0" fontId="48" fillId="26" borderId="0" xfId="0" applyFont="1" applyFill="1" applyAlignment="1">
      <alignment vertical="center" wrapText="1"/>
    </xf>
    <xf numFmtId="0" fontId="48" fillId="26" borderId="0" xfId="0" applyFont="1" applyFill="1" applyBorder="1" applyAlignment="1">
      <alignment vertical="center" wrapText="1"/>
    </xf>
    <xf numFmtId="0" fontId="48" fillId="26" borderId="0" xfId="0" applyFont="1" applyFill="1" applyBorder="1" applyAlignment="1">
      <alignment vertical="top" wrapText="1"/>
    </xf>
    <xf numFmtId="0" fontId="49" fillId="26" borderId="0" xfId="0" applyFont="1" applyFill="1" applyBorder="1" applyAlignment="1">
      <alignment vertical="top" wrapText="1"/>
    </xf>
    <xf numFmtId="0" fontId="0" fillId="26" borderId="0" xfId="0" applyFont="1" applyFill="1" applyBorder="1"/>
    <xf numFmtId="0" fontId="40" fillId="26" borderId="0" xfId="0" applyFont="1" applyFill="1" applyAlignment="1">
      <alignment vertical="center"/>
    </xf>
    <xf numFmtId="2" fontId="14" fillId="26" borderId="0" xfId="0" applyNumberFormat="1" applyFont="1" applyFill="1"/>
    <xf numFmtId="2" fontId="14" fillId="26" borderId="1" xfId="0" applyNumberFormat="1" applyFont="1" applyFill="1" applyBorder="1"/>
    <xf numFmtId="2" fontId="15" fillId="26" borderId="1" xfId="0" applyNumberFormat="1" applyFont="1" applyFill="1" applyBorder="1"/>
    <xf numFmtId="0" fontId="14" fillId="26" borderId="14" xfId="0" applyFont="1" applyFill="1" applyBorder="1" applyAlignment="1">
      <alignment horizontal="right"/>
    </xf>
    <xf numFmtId="0" fontId="14" fillId="26" borderId="36" xfId="0" applyFont="1" applyFill="1" applyBorder="1" applyAlignment="1">
      <alignment horizontal="right"/>
    </xf>
    <xf numFmtId="0" fontId="15" fillId="26" borderId="0" xfId="0" applyFont="1" applyFill="1" applyAlignment="1">
      <alignment vertical="top" wrapText="1"/>
    </xf>
    <xf numFmtId="0" fontId="15" fillId="26" borderId="0" xfId="0" applyFont="1" applyFill="1" applyAlignment="1">
      <alignment horizontal="left" vertical="top" wrapText="1"/>
    </xf>
    <xf numFmtId="0" fontId="14" fillId="26" borderId="36" xfId="0" applyFont="1" applyFill="1" applyBorder="1" applyAlignment="1">
      <alignment horizontal="center"/>
    </xf>
    <xf numFmtId="0" fontId="15" fillId="0" borderId="0" xfId="0" applyFont="1"/>
    <xf numFmtId="0" fontId="15" fillId="0" borderId="0" xfId="0" applyFont="1" applyAlignment="1">
      <alignment horizontal="center" vertical="center"/>
    </xf>
    <xf numFmtId="1" fontId="15" fillId="24" borderId="0" xfId="0" applyNumberFormat="1" applyFont="1" applyFill="1" applyAlignment="1">
      <alignment horizontal="right"/>
    </xf>
    <xf numFmtId="165" fontId="15" fillId="24" borderId="0" xfId="0" applyNumberFormat="1" applyFont="1" applyFill="1" applyAlignment="1">
      <alignment horizontal="right"/>
    </xf>
    <xf numFmtId="2" fontId="64" fillId="24" borderId="0" xfId="0" applyNumberFormat="1" applyFont="1" applyFill="1"/>
    <xf numFmtId="3" fontId="14" fillId="24" borderId="0" xfId="0" applyNumberFormat="1" applyFont="1" applyFill="1"/>
    <xf numFmtId="167" fontId="64" fillId="24" borderId="0" xfId="0" applyNumberFormat="1" applyFont="1" applyFill="1"/>
    <xf numFmtId="3" fontId="60" fillId="24" borderId="0" xfId="0" applyNumberFormat="1" applyFont="1" applyFill="1" applyAlignment="1"/>
    <xf numFmtId="3" fontId="15" fillId="24" borderId="0" xfId="0" applyNumberFormat="1" applyFont="1" applyFill="1"/>
    <xf numFmtId="3" fontId="64" fillId="24" borderId="0" xfId="0" applyNumberFormat="1" applyFont="1" applyFill="1" applyAlignment="1"/>
    <xf numFmtId="166" fontId="15" fillId="24" borderId="0" xfId="0" applyNumberFormat="1" applyFont="1" applyFill="1"/>
    <xf numFmtId="167" fontId="15" fillId="24" borderId="0" xfId="0" applyNumberFormat="1" applyFont="1" applyFill="1"/>
    <xf numFmtId="2" fontId="15" fillId="24" borderId="0" xfId="0" applyNumberFormat="1" applyFont="1" applyFill="1"/>
    <xf numFmtId="0" fontId="64" fillId="0" borderId="0" xfId="0" applyFont="1"/>
    <xf numFmtId="1" fontId="53" fillId="24" borderId="0" xfId="0" applyNumberFormat="1" applyFont="1" applyFill="1"/>
    <xf numFmtId="165" fontId="15" fillId="24" borderId="0" xfId="0" applyNumberFormat="1" applyFont="1" applyFill="1" applyBorder="1" applyAlignment="1">
      <alignment horizontal="right"/>
    </xf>
    <xf numFmtId="0" fontId="15" fillId="24" borderId="0" xfId="0" applyFont="1" applyFill="1" applyBorder="1" applyAlignment="1">
      <alignment horizontal="right"/>
    </xf>
    <xf numFmtId="2" fontId="60" fillId="24" borderId="0" xfId="0" applyNumberFormat="1" applyFont="1" applyFill="1" applyAlignment="1"/>
    <xf numFmtId="1" fontId="15" fillId="24" borderId="0" xfId="0" applyNumberFormat="1" applyFont="1" applyFill="1"/>
    <xf numFmtId="2" fontId="15" fillId="25" borderId="0" xfId="0" applyNumberFormat="1" applyFont="1" applyFill="1"/>
    <xf numFmtId="165" fontId="53" fillId="24" borderId="0" xfId="0" applyNumberFormat="1" applyFont="1" applyFill="1" applyAlignment="1">
      <alignment horizontal="right"/>
    </xf>
    <xf numFmtId="3" fontId="53" fillId="24" borderId="0" xfId="0" applyNumberFormat="1" applyFont="1" applyFill="1"/>
    <xf numFmtId="2" fontId="53" fillId="24" borderId="0" xfId="0" applyNumberFormat="1" applyFont="1" applyFill="1"/>
    <xf numFmtId="0" fontId="15" fillId="24" borderId="0" xfId="0" applyFont="1" applyFill="1"/>
    <xf numFmtId="1" fontId="53" fillId="24" borderId="0" xfId="0" applyNumberFormat="1" applyFont="1" applyFill="1" applyAlignment="1">
      <alignment vertical="center"/>
    </xf>
    <xf numFmtId="165" fontId="53" fillId="24" borderId="0" xfId="0" applyNumberFormat="1" applyFont="1" applyFill="1" applyAlignment="1">
      <alignment horizontal="right" vertical="center"/>
    </xf>
    <xf numFmtId="1" fontId="60" fillId="24" borderId="0" xfId="0" applyNumberFormat="1" applyFont="1" applyFill="1" applyAlignment="1"/>
    <xf numFmtId="2" fontId="15" fillId="25" borderId="0" xfId="0" applyNumberFormat="1" applyFont="1" applyFill="1" applyAlignment="1">
      <alignment vertical="center"/>
    </xf>
    <xf numFmtId="2" fontId="15" fillId="24" borderId="0" xfId="0" applyNumberFormat="1" applyFont="1" applyFill="1" applyAlignment="1">
      <alignment vertical="center"/>
    </xf>
    <xf numFmtId="0" fontId="15" fillId="0" borderId="0" xfId="0" applyFont="1" applyAlignment="1">
      <alignment vertical="center"/>
    </xf>
    <xf numFmtId="0" fontId="53" fillId="0" borderId="0" xfId="1" applyNumberFormat="1" applyFont="1" applyAlignment="1">
      <alignment vertical="center"/>
    </xf>
    <xf numFmtId="165" fontId="52" fillId="0" borderId="0" xfId="3" applyNumberFormat="1" applyFont="1" applyFill="1" applyAlignment="1">
      <alignment horizontal="right" vertical="center"/>
    </xf>
    <xf numFmtId="165" fontId="53" fillId="0" borderId="0" xfId="3" applyNumberFormat="1" applyFont="1" applyAlignment="1">
      <alignment horizontal="right" vertical="center"/>
    </xf>
    <xf numFmtId="2" fontId="64" fillId="0" borderId="0" xfId="0" applyNumberFormat="1" applyFont="1" applyAlignment="1">
      <alignment vertical="center"/>
    </xf>
    <xf numFmtId="3" fontId="53" fillId="0" borderId="0" xfId="1" applyNumberFormat="1" applyFont="1" applyAlignment="1">
      <alignment vertical="center"/>
    </xf>
    <xf numFmtId="5" fontId="64" fillId="0" borderId="0" xfId="3" applyNumberFormat="1" applyFont="1" applyAlignment="1"/>
    <xf numFmtId="3" fontId="14" fillId="0" borderId="0" xfId="1" applyNumberFormat="1" applyFont="1" applyFill="1" applyAlignment="1">
      <alignment wrapText="1"/>
    </xf>
    <xf numFmtId="3" fontId="60" fillId="0" borderId="0" xfId="1" applyNumberFormat="1" applyFont="1" applyAlignment="1">
      <alignment wrapText="1"/>
    </xf>
    <xf numFmtId="3" fontId="64" fillId="0" borderId="0" xfId="1" applyNumberFormat="1" applyFont="1" applyAlignment="1">
      <alignment wrapText="1"/>
    </xf>
    <xf numFmtId="166" fontId="53" fillId="0" borderId="0" xfId="1" applyNumberFormat="1" applyFont="1" applyAlignment="1">
      <alignment vertical="center"/>
    </xf>
    <xf numFmtId="166" fontId="64" fillId="0" borderId="0" xfId="1" applyNumberFormat="1" applyFont="1" applyAlignment="1">
      <alignment vertical="center"/>
    </xf>
    <xf numFmtId="167" fontId="53" fillId="0" borderId="0" xfId="1" applyNumberFormat="1" applyFont="1" applyAlignment="1">
      <alignment vertical="center"/>
    </xf>
    <xf numFmtId="167" fontId="64" fillId="0" borderId="0" xfId="1" applyNumberFormat="1" applyFont="1" applyAlignment="1">
      <alignment vertical="center"/>
    </xf>
    <xf numFmtId="0" fontId="64" fillId="0" borderId="0" xfId="1" applyNumberFormat="1" applyFont="1" applyAlignment="1">
      <alignment vertical="center"/>
    </xf>
    <xf numFmtId="2" fontId="15" fillId="0" borderId="0" xfId="0" applyNumberFormat="1" applyFont="1" applyAlignment="1">
      <alignment vertical="center"/>
    </xf>
    <xf numFmtId="3" fontId="64" fillId="0" borderId="0" xfId="0" applyNumberFormat="1" applyFont="1" applyAlignment="1">
      <alignment vertical="center"/>
    </xf>
    <xf numFmtId="2" fontId="53" fillId="0" borderId="0" xfId="1" applyNumberFormat="1" applyFont="1" applyAlignment="1">
      <alignment vertical="center"/>
    </xf>
    <xf numFmtId="2" fontId="64" fillId="0" borderId="0" xfId="1" applyNumberFormat="1" applyFont="1" applyAlignment="1">
      <alignment vertical="center"/>
    </xf>
    <xf numFmtId="0" fontId="15" fillId="25" borderId="0" xfId="0" applyFont="1" applyFill="1" applyAlignment="1">
      <alignment horizontal="center" vertical="center"/>
    </xf>
    <xf numFmtId="0" fontId="60" fillId="24" borderId="0" xfId="0" applyFont="1" applyFill="1" applyAlignment="1"/>
    <xf numFmtId="0" fontId="15" fillId="24" borderId="0" xfId="0" applyFont="1" applyFill="1" applyAlignment="1">
      <alignment horizontal="right"/>
    </xf>
    <xf numFmtId="167" fontId="15" fillId="24" borderId="0" xfId="0" applyNumberFormat="1" applyFont="1" applyFill="1" applyAlignment="1">
      <alignment horizontal="right"/>
    </xf>
    <xf numFmtId="2" fontId="15" fillId="25" borderId="0" xfId="0" applyNumberFormat="1" applyFont="1" applyFill="1" applyAlignment="1">
      <alignment horizontal="right"/>
    </xf>
    <xf numFmtId="0" fontId="15" fillId="26" borderId="0" xfId="0" applyFont="1" applyFill="1" applyAlignment="1">
      <alignment horizontal="left" vertical="center"/>
    </xf>
    <xf numFmtId="0" fontId="53" fillId="26" borderId="0" xfId="0" applyFont="1" applyFill="1" applyBorder="1"/>
    <xf numFmtId="165" fontId="52" fillId="26" borderId="0" xfId="0" applyNumberFormat="1" applyFont="1" applyFill="1" applyBorder="1" applyAlignment="1">
      <alignment horizontal="right"/>
    </xf>
    <xf numFmtId="2" fontId="64" fillId="26" borderId="0" xfId="0" applyNumberFormat="1" applyFont="1" applyFill="1"/>
    <xf numFmtId="3" fontId="14" fillId="26" borderId="0" xfId="0" applyNumberFormat="1" applyFont="1" applyFill="1"/>
    <xf numFmtId="167" fontId="64" fillId="26" borderId="0" xfId="0" applyNumberFormat="1" applyFont="1" applyFill="1"/>
    <xf numFmtId="2" fontId="14" fillId="26" borderId="0" xfId="0" applyNumberFormat="1" applyFont="1" applyFill="1" applyAlignment="1">
      <alignment horizontal="right"/>
    </xf>
    <xf numFmtId="2" fontId="60" fillId="26" borderId="0" xfId="0" applyNumberFormat="1" applyFont="1" applyFill="1"/>
    <xf numFmtId="3" fontId="52" fillId="26" borderId="0" xfId="0" applyNumberFormat="1" applyFont="1" applyFill="1"/>
    <xf numFmtId="166" fontId="14" fillId="26" borderId="0" xfId="0" applyNumberFormat="1" applyFont="1" applyFill="1"/>
    <xf numFmtId="167" fontId="14" fillId="26" borderId="0" xfId="0" applyNumberFormat="1" applyFont="1" applyFill="1"/>
    <xf numFmtId="2" fontId="53" fillId="26" borderId="0" xfId="0" applyNumberFormat="1" applyFont="1" applyFill="1"/>
    <xf numFmtId="1" fontId="52" fillId="26" borderId="0" xfId="0" applyNumberFormat="1" applyFont="1" applyFill="1" applyAlignment="1">
      <alignment horizontal="right"/>
    </xf>
    <xf numFmtId="0" fontId="64" fillId="26" borderId="0" xfId="0" applyFont="1" applyFill="1"/>
    <xf numFmtId="167" fontId="52" fillId="26" borderId="0" xfId="0" applyNumberFormat="1" applyFont="1" applyFill="1"/>
    <xf numFmtId="2" fontId="52" fillId="26" borderId="0" xfId="0" applyNumberFormat="1" applyFont="1" applyFill="1"/>
    <xf numFmtId="1" fontId="53" fillId="26" borderId="0" xfId="0" applyNumberFormat="1" applyFont="1" applyFill="1" applyAlignment="1">
      <alignment horizontal="right"/>
    </xf>
    <xf numFmtId="166" fontId="52" fillId="26" borderId="0" xfId="0" applyNumberFormat="1" applyFont="1" applyFill="1"/>
    <xf numFmtId="166" fontId="52" fillId="26" borderId="0" xfId="0" applyNumberFormat="1" applyFont="1" applyFill="1" applyAlignment="1">
      <alignment horizontal="right"/>
    </xf>
    <xf numFmtId="2" fontId="14" fillId="26" borderId="0" xfId="0" applyNumberFormat="1" applyFont="1" applyFill="1" applyBorder="1" applyAlignment="1">
      <alignment horizontal="right" vertical="center"/>
    </xf>
    <xf numFmtId="165" fontId="14" fillId="26" borderId="0" xfId="0" applyNumberFormat="1" applyFont="1" applyFill="1" applyAlignment="1">
      <alignment horizontal="right"/>
    </xf>
    <xf numFmtId="1" fontId="14" fillId="26" borderId="0" xfId="0" applyNumberFormat="1" applyFont="1" applyFill="1"/>
    <xf numFmtId="0" fontId="15" fillId="26" borderId="0" xfId="0" applyFont="1" applyFill="1" applyBorder="1" applyAlignment="1">
      <alignment horizontal="right"/>
    </xf>
    <xf numFmtId="2" fontId="45" fillId="26" borderId="0" xfId="0" applyNumberFormat="1" applyFont="1" applyFill="1" applyAlignment="1">
      <alignment horizontal="right" vertical="center"/>
    </xf>
    <xf numFmtId="166" fontId="64" fillId="26" borderId="0" xfId="0" applyNumberFormat="1" applyFont="1" applyFill="1"/>
    <xf numFmtId="166" fontId="64" fillId="26" borderId="0" xfId="0" applyNumberFormat="1" applyFont="1" applyFill="1" applyAlignment="1">
      <alignment horizontal="left" vertical="top" wrapText="1"/>
    </xf>
    <xf numFmtId="167" fontId="15" fillId="26" borderId="0" xfId="0" applyNumberFormat="1" applyFont="1" applyFill="1"/>
    <xf numFmtId="0" fontId="15" fillId="26" borderId="0" xfId="0" applyFont="1" applyFill="1" applyAlignment="1">
      <alignment horizontal="center" vertical="center"/>
    </xf>
    <xf numFmtId="1" fontId="53" fillId="26" borderId="0" xfId="0" applyNumberFormat="1" applyFont="1" applyFill="1"/>
    <xf numFmtId="3" fontId="15" fillId="26" borderId="0" xfId="0" applyNumberFormat="1" applyFont="1" applyFill="1"/>
    <xf numFmtId="3" fontId="64" fillId="26" borderId="0" xfId="0" applyNumberFormat="1" applyFont="1" applyFill="1"/>
    <xf numFmtId="1" fontId="15" fillId="26" borderId="0" xfId="0" applyNumberFormat="1" applyFont="1" applyFill="1"/>
    <xf numFmtId="1" fontId="15" fillId="26" borderId="0" xfId="0" applyNumberFormat="1" applyFont="1" applyFill="1" applyAlignment="1">
      <alignment horizontal="right"/>
    </xf>
    <xf numFmtId="165" fontId="14" fillId="26" borderId="0" xfId="0" applyNumberFormat="1" applyFont="1" applyFill="1" applyBorder="1" applyAlignment="1">
      <alignment horizontal="right"/>
    </xf>
    <xf numFmtId="2" fontId="0" fillId="26" borderId="0" xfId="0" quotePrefix="1" applyNumberFormat="1" applyFont="1" applyFill="1"/>
    <xf numFmtId="2" fontId="15" fillId="26" borderId="0" xfId="0" applyNumberFormat="1" applyFont="1" applyFill="1" applyBorder="1"/>
    <xf numFmtId="10" fontId="53" fillId="26" borderId="0" xfId="6" applyNumberFormat="1" applyFont="1" applyFill="1" applyBorder="1"/>
    <xf numFmtId="2" fontId="14" fillId="26" borderId="0" xfId="0" applyNumberFormat="1" applyFont="1" applyFill="1" applyBorder="1"/>
    <xf numFmtId="2" fontId="60" fillId="26" borderId="0" xfId="0" applyNumberFormat="1" applyFont="1" applyFill="1" applyBorder="1"/>
    <xf numFmtId="0" fontId="64" fillId="26" borderId="0" xfId="0" applyFont="1" applyFill="1" applyBorder="1"/>
    <xf numFmtId="0" fontId="15" fillId="26" borderId="0" xfId="0" quotePrefix="1" applyFont="1" applyFill="1"/>
    <xf numFmtId="0" fontId="52" fillId="26" borderId="0" xfId="0" applyFont="1" applyFill="1" applyBorder="1"/>
    <xf numFmtId="2" fontId="14" fillId="26" borderId="0" xfId="0" applyNumberFormat="1" applyFont="1" applyFill="1" applyBorder="1" applyAlignment="1">
      <alignment horizontal="right"/>
    </xf>
    <xf numFmtId="2" fontId="15" fillId="26" borderId="0" xfId="0" applyNumberFormat="1" applyFont="1" applyFill="1" applyBorder="1" applyAlignment="1">
      <alignment vertical="top" wrapText="1"/>
    </xf>
    <xf numFmtId="164" fontId="14" fillId="26" borderId="0" xfId="0" applyNumberFormat="1" applyFont="1" applyFill="1" applyBorder="1" applyAlignment="1">
      <alignment horizontal="right"/>
    </xf>
    <xf numFmtId="1" fontId="53" fillId="26" borderId="0" xfId="0" applyNumberFormat="1" applyFont="1" applyFill="1" applyBorder="1"/>
    <xf numFmtId="0" fontId="14" fillId="26" borderId="0" xfId="0" quotePrefix="1" applyFont="1" applyFill="1"/>
    <xf numFmtId="165" fontId="53" fillId="26" borderId="0" xfId="0" applyNumberFormat="1" applyFont="1" applyFill="1" applyBorder="1" applyAlignment="1">
      <alignment horizontal="right"/>
    </xf>
    <xf numFmtId="3" fontId="53" fillId="26" borderId="0" xfId="0" applyNumberFormat="1" applyFont="1" applyFill="1" applyBorder="1"/>
    <xf numFmtId="166" fontId="53" fillId="26" borderId="0" xfId="0" applyNumberFormat="1" applyFont="1" applyFill="1" applyBorder="1"/>
    <xf numFmtId="166" fontId="53" fillId="26" borderId="0" xfId="0" applyNumberFormat="1" applyFont="1" applyFill="1" applyBorder="1" applyAlignment="1">
      <alignment horizontal="right"/>
    </xf>
    <xf numFmtId="167" fontId="53" fillId="26" borderId="0" xfId="0" applyNumberFormat="1" applyFont="1" applyFill="1" applyBorder="1"/>
    <xf numFmtId="2" fontId="53" fillId="26" borderId="0" xfId="0" applyNumberFormat="1" applyFont="1" applyFill="1" applyBorder="1"/>
    <xf numFmtId="3" fontId="15" fillId="26" borderId="0" xfId="0" applyNumberFormat="1" applyFont="1" applyFill="1" applyBorder="1"/>
    <xf numFmtId="1" fontId="53" fillId="26" borderId="0" xfId="0" applyNumberFormat="1" applyFont="1" applyFill="1" applyBorder="1" applyAlignment="1">
      <alignment horizontal="right"/>
    </xf>
    <xf numFmtId="2" fontId="67" fillId="26" borderId="0" xfId="0" applyNumberFormat="1" applyFont="1" applyFill="1" applyBorder="1"/>
    <xf numFmtId="10" fontId="67" fillId="26" borderId="0" xfId="0" applyNumberFormat="1" applyFont="1" applyFill="1" applyBorder="1"/>
    <xf numFmtId="0" fontId="15" fillId="26" borderId="0" xfId="0" applyFont="1" applyFill="1" applyBorder="1" applyAlignment="1">
      <alignment horizontal="center" vertical="center"/>
    </xf>
    <xf numFmtId="2" fontId="76" fillId="26" borderId="0" xfId="0" applyNumberFormat="1" applyFont="1" applyFill="1"/>
    <xf numFmtId="2" fontId="77" fillId="26" borderId="0" xfId="0" applyNumberFormat="1" applyFont="1" applyFill="1"/>
    <xf numFmtId="2" fontId="52" fillId="26" borderId="0" xfId="0" applyNumberFormat="1" applyFont="1" applyFill="1" applyBorder="1"/>
    <xf numFmtId="2" fontId="76" fillId="26" borderId="0" xfId="0" applyNumberFormat="1" applyFont="1" applyFill="1" applyBorder="1"/>
    <xf numFmtId="3" fontId="76" fillId="26" borderId="0" xfId="0" applyNumberFormat="1" applyFont="1" applyFill="1"/>
    <xf numFmtId="0" fontId="76" fillId="26" borderId="0" xfId="0" applyFont="1" applyFill="1"/>
    <xf numFmtId="2" fontId="52" fillId="26" borderId="1" xfId="0" applyNumberFormat="1" applyFont="1" applyFill="1" applyBorder="1"/>
    <xf numFmtId="2" fontId="53" fillId="26" borderId="0" xfId="1" applyNumberFormat="1" applyFont="1" applyFill="1"/>
    <xf numFmtId="2" fontId="52" fillId="26" borderId="0" xfId="0" applyNumberFormat="1" applyFont="1" applyFill="1" applyBorder="1" applyAlignment="1">
      <alignment horizontal="right"/>
    </xf>
    <xf numFmtId="2" fontId="52" fillId="26" borderId="1" xfId="1" applyNumberFormat="1" applyFont="1" applyFill="1" applyBorder="1"/>
    <xf numFmtId="2" fontId="52" fillId="26" borderId="1" xfId="1" applyNumberFormat="1" applyFont="1" applyFill="1" applyBorder="1" applyAlignment="1">
      <alignment horizontal="right"/>
    </xf>
    <xf numFmtId="2" fontId="53" fillId="26" borderId="1" xfId="0" applyNumberFormat="1" applyFont="1" applyFill="1" applyBorder="1"/>
    <xf numFmtId="2" fontId="15" fillId="26" borderId="3" xfId="0" applyNumberFormat="1" applyFont="1" applyFill="1" applyBorder="1"/>
    <xf numFmtId="164" fontId="14" fillId="26" borderId="0" xfId="0" applyNumberFormat="1" applyFont="1" applyFill="1"/>
    <xf numFmtId="165" fontId="15" fillId="26" borderId="0" xfId="0" applyNumberFormat="1" applyFont="1" applyFill="1"/>
    <xf numFmtId="1" fontId="15" fillId="26" borderId="0" xfId="0" applyNumberFormat="1" applyFont="1" applyFill="1" applyBorder="1"/>
    <xf numFmtId="168" fontId="61" fillId="26" borderId="0" xfId="10" applyNumberFormat="1" applyFont="1" applyFill="1" applyBorder="1"/>
    <xf numFmtId="2" fontId="15" fillId="26" borderId="0" xfId="0" applyNumberFormat="1" applyFont="1" applyFill="1" applyBorder="1" applyAlignment="1">
      <alignment wrapText="1"/>
    </xf>
    <xf numFmtId="167" fontId="15" fillId="26" borderId="0" xfId="0" applyNumberFormat="1" applyFont="1" applyFill="1" applyBorder="1"/>
    <xf numFmtId="169" fontId="61" fillId="26" borderId="0" xfId="0" applyNumberFormat="1" applyFont="1" applyFill="1"/>
    <xf numFmtId="2" fontId="53" fillId="26" borderId="0" xfId="0" applyNumberFormat="1" applyFont="1" applyFill="1" applyBorder="1" applyAlignment="1">
      <alignment wrapText="1"/>
    </xf>
    <xf numFmtId="169" fontId="61" fillId="26" borderId="0" xfId="11" applyNumberFormat="1" applyFont="1" applyFill="1"/>
    <xf numFmtId="2" fontId="62" fillId="26" borderId="0" xfId="1" applyNumberFormat="1" applyFont="1" applyFill="1"/>
    <xf numFmtId="2" fontId="62" fillId="26" borderId="0" xfId="1" quotePrefix="1" applyNumberFormat="1" applyFont="1" applyFill="1"/>
    <xf numFmtId="165" fontId="15" fillId="26" borderId="1" xfId="0" applyNumberFormat="1" applyFont="1" applyFill="1" applyBorder="1" applyAlignment="1">
      <alignment wrapText="1"/>
    </xf>
    <xf numFmtId="165" fontId="15" fillId="26" borderId="1" xfId="0" applyNumberFormat="1" applyFont="1" applyFill="1" applyBorder="1"/>
    <xf numFmtId="165" fontId="63" fillId="26" borderId="1" xfId="0" applyNumberFormat="1" applyFont="1" applyFill="1" applyBorder="1" applyAlignment="1">
      <alignment wrapText="1"/>
    </xf>
    <xf numFmtId="165" fontId="63" fillId="26" borderId="1" xfId="0" applyNumberFormat="1" applyFont="1" applyFill="1" applyBorder="1"/>
    <xf numFmtId="0" fontId="61" fillId="26" borderId="0" xfId="0" applyFont="1" applyFill="1"/>
    <xf numFmtId="2" fontId="15" fillId="26" borderId="2" xfId="0" applyNumberFormat="1" applyFont="1" applyFill="1" applyBorder="1" applyAlignment="1">
      <alignment wrapText="1"/>
    </xf>
    <xf numFmtId="2" fontId="15" fillId="26" borderId="2" xfId="0" applyNumberFormat="1" applyFont="1" applyFill="1" applyBorder="1"/>
    <xf numFmtId="2" fontId="53" fillId="26" borderId="0" xfId="0" quotePrefix="1" applyNumberFormat="1" applyFont="1" applyFill="1" applyBorder="1"/>
    <xf numFmtId="2" fontId="52" fillId="26" borderId="1" xfId="0" applyNumberFormat="1" applyFont="1" applyFill="1" applyBorder="1" applyAlignment="1">
      <alignment wrapText="1"/>
    </xf>
    <xf numFmtId="2" fontId="52" fillId="26" borderId="1" xfId="0" applyNumberFormat="1" applyFont="1" applyFill="1" applyBorder="1" applyAlignment="1">
      <alignment horizontal="right"/>
    </xf>
    <xf numFmtId="2" fontId="14" fillId="26" borderId="1" xfId="0" applyNumberFormat="1" applyFont="1" applyFill="1" applyBorder="1" applyAlignment="1">
      <alignment wrapText="1"/>
    </xf>
    <xf numFmtId="2" fontId="14" fillId="26" borderId="1" xfId="0" applyNumberFormat="1" applyFont="1" applyFill="1" applyBorder="1" applyAlignment="1">
      <alignment horizontal="right"/>
    </xf>
    <xf numFmtId="164" fontId="15" fillId="26" borderId="0" xfId="0" applyNumberFormat="1" applyFont="1" applyFill="1" applyBorder="1" applyAlignment="1">
      <alignment wrapText="1"/>
    </xf>
    <xf numFmtId="164" fontId="15" fillId="26" borderId="0" xfId="0" applyNumberFormat="1" applyFont="1" applyFill="1" applyBorder="1"/>
    <xf numFmtId="2" fontId="62" fillId="26" borderId="0" xfId="1" applyNumberFormat="1" applyFont="1" applyFill="1" applyBorder="1"/>
    <xf numFmtId="2" fontId="53" fillId="26" borderId="0" xfId="1" applyNumberFormat="1" applyFont="1" applyFill="1" applyBorder="1"/>
    <xf numFmtId="164" fontId="15" fillId="26" borderId="1" xfId="0" applyNumberFormat="1" applyFont="1" applyFill="1" applyBorder="1" applyAlignment="1">
      <alignment vertical="top" wrapText="1"/>
    </xf>
    <xf numFmtId="164" fontId="15" fillId="26" borderId="1" xfId="0" applyNumberFormat="1" applyFont="1" applyFill="1" applyBorder="1" applyAlignment="1">
      <alignment horizontal="left" vertical="top" wrapText="1"/>
    </xf>
    <xf numFmtId="164" fontId="15" fillId="26" borderId="1" xfId="0" applyNumberFormat="1" applyFont="1" applyFill="1" applyBorder="1" applyAlignment="1">
      <alignment wrapText="1"/>
    </xf>
    <xf numFmtId="2" fontId="53" fillId="26" borderId="1" xfId="1" applyNumberFormat="1" applyFont="1" applyFill="1" applyBorder="1"/>
    <xf numFmtId="164" fontId="15" fillId="26" borderId="4" xfId="0" applyNumberFormat="1" applyFont="1" applyFill="1" applyBorder="1" applyAlignment="1">
      <alignment wrapText="1"/>
    </xf>
    <xf numFmtId="164" fontId="15" fillId="26" borderId="4" xfId="0" applyNumberFormat="1" applyFont="1" applyFill="1" applyBorder="1"/>
    <xf numFmtId="164" fontId="14" fillId="26" borderId="0" xfId="0" applyNumberFormat="1" applyFont="1" applyFill="1" applyBorder="1"/>
    <xf numFmtId="2" fontId="65" fillId="26" borderId="0" xfId="1" applyNumberFormat="1" applyFont="1" applyFill="1"/>
    <xf numFmtId="2" fontId="65" fillId="26" borderId="0" xfId="1" applyNumberFormat="1" applyFont="1" applyFill="1" applyBorder="1"/>
    <xf numFmtId="2" fontId="66" fillId="26" borderId="0" xfId="1" applyNumberFormat="1" applyFont="1" applyFill="1" applyBorder="1"/>
    <xf numFmtId="164" fontId="52" fillId="26" borderId="0" xfId="0" applyNumberFormat="1" applyFont="1" applyFill="1"/>
    <xf numFmtId="4" fontId="14" fillId="26" borderId="0" xfId="0" applyNumberFormat="1" applyFont="1" applyFill="1"/>
    <xf numFmtId="164" fontId="15" fillId="26" borderId="4" xfId="0" applyNumberFormat="1" applyFont="1" applyFill="1" applyBorder="1" applyAlignment="1">
      <alignment horizontal="left" wrapText="1"/>
    </xf>
    <xf numFmtId="164" fontId="15" fillId="26" borderId="5" xfId="0" applyNumberFormat="1" applyFont="1" applyFill="1" applyBorder="1" applyAlignment="1">
      <alignment horizontal="left" wrapText="1"/>
    </xf>
    <xf numFmtId="164" fontId="15" fillId="26" borderId="5" xfId="0" applyNumberFormat="1" applyFont="1" applyFill="1" applyBorder="1"/>
    <xf numFmtId="164" fontId="15" fillId="26" borderId="0" xfId="0" quotePrefix="1" applyNumberFormat="1" applyFont="1" applyFill="1" applyAlignment="1">
      <alignment horizontal="right"/>
    </xf>
    <xf numFmtId="4" fontId="14" fillId="26" borderId="4" xfId="0" applyNumberFormat="1" applyFont="1" applyFill="1" applyBorder="1"/>
    <xf numFmtId="2" fontId="15" fillId="26" borderId="0" xfId="1" applyNumberFormat="1" applyFont="1" applyFill="1"/>
    <xf numFmtId="171" fontId="67" fillId="26" borderId="0" xfId="0" applyNumberFormat="1" applyFont="1" applyFill="1"/>
    <xf numFmtId="10" fontId="67" fillId="26" borderId="0" xfId="0" applyNumberFormat="1" applyFont="1" applyFill="1"/>
    <xf numFmtId="1" fontId="15" fillId="26" borderId="0" xfId="0" quotePrefix="1" applyNumberFormat="1" applyFont="1" applyFill="1" applyBorder="1"/>
    <xf numFmtId="2" fontId="15" fillId="26" borderId="0" xfId="0" quotePrefix="1" applyNumberFormat="1" applyFont="1" applyFill="1" applyBorder="1"/>
    <xf numFmtId="167" fontId="15" fillId="26" borderId="0" xfId="0" quotePrefix="1" applyNumberFormat="1" applyFont="1" applyFill="1" applyBorder="1"/>
    <xf numFmtId="0" fontId="68" fillId="26" borderId="0" xfId="1" applyNumberFormat="1" applyFont="1" applyFill="1" applyBorder="1"/>
    <xf numFmtId="2" fontId="69" fillId="26" borderId="0" xfId="1" applyNumberFormat="1" applyFont="1" applyFill="1" applyBorder="1"/>
    <xf numFmtId="2" fontId="67" fillId="26" borderId="0" xfId="0" applyNumberFormat="1" applyFont="1" applyFill="1"/>
    <xf numFmtId="2" fontId="70" fillId="26" borderId="0" xfId="1" applyNumberFormat="1" applyFont="1" applyFill="1" applyBorder="1"/>
    <xf numFmtId="0" fontId="70" fillId="26" borderId="0" xfId="1" applyNumberFormat="1" applyFont="1" applyFill="1" applyBorder="1"/>
    <xf numFmtId="2" fontId="52" fillId="26" borderId="0" xfId="1" applyNumberFormat="1" applyFont="1" applyFill="1" applyBorder="1"/>
    <xf numFmtId="2" fontId="53" fillId="26" borderId="0" xfId="1" applyNumberFormat="1" applyFont="1" applyFill="1" applyBorder="1" applyAlignment="1">
      <alignment wrapText="1"/>
    </xf>
    <xf numFmtId="2" fontId="68" fillId="26" borderId="0" xfId="1" applyNumberFormat="1" applyFont="1" applyFill="1" applyBorder="1"/>
    <xf numFmtId="173" fontId="15" fillId="26" borderId="0" xfId="0" quotePrefix="1" applyNumberFormat="1" applyFont="1" applyFill="1" applyBorder="1"/>
    <xf numFmtId="0" fontId="53" fillId="26" borderId="0" xfId="1" applyNumberFormat="1" applyFont="1" applyFill="1" applyBorder="1"/>
    <xf numFmtId="1" fontId="53" fillId="26" borderId="0" xfId="1" applyNumberFormat="1" applyFont="1" applyFill="1" applyBorder="1"/>
    <xf numFmtId="2" fontId="52" fillId="26" borderId="0" xfId="0" applyNumberFormat="1" applyFont="1" applyFill="1" applyBorder="1" applyAlignment="1">
      <alignment wrapText="1"/>
    </xf>
    <xf numFmtId="0" fontId="71" fillId="26" borderId="0" xfId="8" applyFont="1" applyFill="1"/>
    <xf numFmtId="167" fontId="62" fillId="26" borderId="0" xfId="1" applyNumberFormat="1" applyFont="1" applyFill="1" applyBorder="1"/>
    <xf numFmtId="2" fontId="72" fillId="26" borderId="0" xfId="1" applyNumberFormat="1" applyFont="1" applyFill="1" applyBorder="1"/>
    <xf numFmtId="2" fontId="62" fillId="26" borderId="0" xfId="1" applyNumberFormat="1" applyFont="1" applyFill="1" applyBorder="1" applyAlignment="1">
      <alignment wrapText="1"/>
    </xf>
    <xf numFmtId="2" fontId="73" fillId="26" borderId="0" xfId="1" applyNumberFormat="1" applyFont="1" applyFill="1" applyBorder="1"/>
    <xf numFmtId="40" fontId="14" fillId="26" borderId="0" xfId="0" applyNumberFormat="1" applyFont="1" applyFill="1"/>
    <xf numFmtId="174" fontId="14" fillId="26" borderId="0" xfId="0" applyNumberFormat="1" applyFont="1" applyFill="1"/>
    <xf numFmtId="164" fontId="15" fillId="26" borderId="0" xfId="0" applyNumberFormat="1" applyFont="1" applyFill="1" applyBorder="1" applyAlignment="1">
      <alignment horizontal="left" wrapText="1"/>
    </xf>
    <xf numFmtId="164" fontId="15" fillId="26" borderId="0" xfId="0" quotePrefix="1" applyNumberFormat="1" applyFont="1" applyFill="1" applyBorder="1" applyAlignment="1">
      <alignment horizontal="right"/>
    </xf>
    <xf numFmtId="4" fontId="68" fillId="26" borderId="0" xfId="0" applyNumberFormat="1" applyFont="1" applyFill="1" applyBorder="1"/>
    <xf numFmtId="2" fontId="62" fillId="26" borderId="0" xfId="1" applyNumberFormat="1" applyFont="1" applyFill="1" applyBorder="1" applyAlignment="1">
      <alignment horizontal="left" wrapText="1"/>
    </xf>
    <xf numFmtId="2" fontId="62" fillId="26" borderId="0" xfId="1" applyNumberFormat="1" applyFont="1" applyFill="1" applyBorder="1" applyAlignment="1">
      <alignment horizontal="center" wrapText="1"/>
    </xf>
    <xf numFmtId="2" fontId="74" fillId="26" borderId="0" xfId="1" applyNumberFormat="1" applyFont="1" applyFill="1" applyBorder="1" applyAlignment="1">
      <alignment wrapText="1"/>
    </xf>
    <xf numFmtId="2" fontId="70" fillId="26" borderId="0" xfId="1" applyNumberFormat="1" applyFont="1" applyFill="1" applyBorder="1" applyAlignment="1">
      <alignment wrapText="1"/>
    </xf>
    <xf numFmtId="2" fontId="75" fillId="26" borderId="0" xfId="1" applyNumberFormat="1" applyFont="1" applyFill="1" applyBorder="1"/>
    <xf numFmtId="2" fontId="53" fillId="26" borderId="0" xfId="1" applyNumberFormat="1" applyFont="1" applyFill="1" applyAlignment="1">
      <alignment wrapText="1"/>
    </xf>
    <xf numFmtId="2" fontId="52" fillId="26" borderId="0" xfId="1" applyNumberFormat="1" applyFont="1" applyFill="1" applyAlignment="1">
      <alignment wrapText="1"/>
    </xf>
    <xf numFmtId="0" fontId="0" fillId="26" borderId="1" xfId="0" applyFill="1" applyBorder="1"/>
    <xf numFmtId="0" fontId="0" fillId="26" borderId="0" xfId="0" applyFill="1"/>
    <xf numFmtId="0" fontId="45" fillId="26" borderId="1" xfId="0" applyFont="1" applyFill="1" applyBorder="1" applyAlignment="1">
      <alignment horizontal="center"/>
    </xf>
    <xf numFmtId="0" fontId="45" fillId="26" borderId="22" xfId="0" applyFont="1" applyFill="1" applyBorder="1" applyAlignment="1">
      <alignment horizontal="center"/>
    </xf>
    <xf numFmtId="0" fontId="5" fillId="26" borderId="1" xfId="8" applyFill="1" applyBorder="1"/>
    <xf numFmtId="4" fontId="0" fillId="26" borderId="0" xfId="0" applyNumberFormat="1" applyFill="1"/>
    <xf numFmtId="0" fontId="5" fillId="26" borderId="0" xfId="8" applyFill="1"/>
    <xf numFmtId="0" fontId="45" fillId="26" borderId="0" xfId="0" applyFont="1" applyFill="1"/>
    <xf numFmtId="4" fontId="45" fillId="26" borderId="0" xfId="0" applyNumberFormat="1" applyFont="1" applyFill="1"/>
    <xf numFmtId="4" fontId="56" fillId="26" borderId="0" xfId="63" applyNumberFormat="1" applyFill="1"/>
    <xf numFmtId="4" fontId="0" fillId="26" borderId="1" xfId="0" applyNumberFormat="1" applyFill="1" applyBorder="1"/>
    <xf numFmtId="8" fontId="0" fillId="26" borderId="0" xfId="0" applyNumberFormat="1" applyFill="1"/>
    <xf numFmtId="164" fontId="0" fillId="26" borderId="0" xfId="0" applyNumberFormat="1" applyFill="1"/>
    <xf numFmtId="0" fontId="57" fillId="26" borderId="0" xfId="0" applyFont="1" applyFill="1"/>
    <xf numFmtId="0" fontId="0" fillId="26" borderId="2" xfId="0" applyFill="1" applyBorder="1"/>
    <xf numFmtId="0" fontId="0" fillId="26" borderId="0" xfId="0" applyFill="1" applyBorder="1"/>
    <xf numFmtId="0" fontId="9" fillId="26" borderId="0" xfId="0" applyFont="1" applyFill="1"/>
    <xf numFmtId="0" fontId="9" fillId="26" borderId="2" xfId="0" applyFont="1" applyFill="1" applyBorder="1" applyAlignment="1">
      <alignment vertical="center"/>
    </xf>
    <xf numFmtId="0" fontId="9" fillId="26" borderId="2" xfId="0" applyFont="1" applyFill="1" applyBorder="1"/>
    <xf numFmtId="2" fontId="7" fillId="26" borderId="2" xfId="0" applyNumberFormat="1" applyFont="1" applyFill="1" applyBorder="1"/>
    <xf numFmtId="0" fontId="9" fillId="26" borderId="1" xfId="0" applyFont="1" applyFill="1" applyBorder="1"/>
    <xf numFmtId="0" fontId="9" fillId="26" borderId="0" xfId="0" applyFont="1" applyFill="1" applyAlignment="1">
      <alignment horizontal="center"/>
    </xf>
    <xf numFmtId="0" fontId="4" fillId="26" borderId="0" xfId="62" applyFont="1" applyFill="1"/>
    <xf numFmtId="164" fontId="12" fillId="26" borderId="0" xfId="0" applyNumberFormat="1" applyFont="1" applyFill="1" applyAlignment="1">
      <alignment horizontal="right" vertical="center"/>
    </xf>
    <xf numFmtId="2" fontId="10" fillId="26" borderId="0" xfId="0" applyNumberFormat="1" applyFont="1" applyFill="1"/>
    <xf numFmtId="2" fontId="10" fillId="26" borderId="0" xfId="0" applyNumberFormat="1" applyFont="1" applyFill="1" applyBorder="1"/>
    <xf numFmtId="0" fontId="5" fillId="26" borderId="0" xfId="8" applyFill="1" applyBorder="1"/>
    <xf numFmtId="164" fontId="12" fillId="26" borderId="0" xfId="11" applyNumberFormat="1" applyFont="1" applyFill="1" applyAlignment="1">
      <alignment horizontal="right"/>
    </xf>
    <xf numFmtId="2" fontId="2" fillId="26" borderId="0" xfId="0" applyNumberFormat="1" applyFont="1" applyFill="1" applyBorder="1"/>
    <xf numFmtId="0" fontId="13" fillId="26" borderId="0" xfId="0" applyFont="1" applyFill="1"/>
    <xf numFmtId="0" fontId="9" fillId="26" borderId="0" xfId="0" applyFont="1" applyFill="1" applyAlignment="1">
      <alignment horizontal="left"/>
    </xf>
    <xf numFmtId="3" fontId="12" fillId="26" borderId="0" xfId="0" applyNumberFormat="1" applyFont="1" applyFill="1" applyAlignment="1">
      <alignment horizontal="right"/>
    </xf>
    <xf numFmtId="9" fontId="12" fillId="26" borderId="0" xfId="0" applyNumberFormat="1" applyFont="1" applyFill="1" applyBorder="1" applyAlignment="1">
      <alignment horizontal="right" vertical="center"/>
    </xf>
    <xf numFmtId="167" fontId="8" fillId="26" borderId="0" xfId="0" applyNumberFormat="1" applyFont="1" applyFill="1"/>
    <xf numFmtId="0" fontId="9" fillId="26" borderId="0" xfId="0" applyFont="1" applyFill="1" applyBorder="1"/>
    <xf numFmtId="9" fontId="12" fillId="26" borderId="0" xfId="6" applyFont="1" applyFill="1" applyAlignment="1">
      <alignment horizontal="right"/>
    </xf>
    <xf numFmtId="0" fontId="2" fillId="26" borderId="0" xfId="6" applyNumberFormat="1" applyFont="1" applyFill="1" applyBorder="1" applyAlignment="1">
      <alignment horizontal="left"/>
    </xf>
    <xf numFmtId="4" fontId="12" fillId="26" borderId="0" xfId="0" applyNumberFormat="1" applyFont="1" applyFill="1" applyAlignment="1">
      <alignment horizontal="right" vertical="center"/>
    </xf>
    <xf numFmtId="0" fontId="13" fillId="26" borderId="0" xfId="0" applyFont="1" applyFill="1" applyAlignment="1">
      <alignment horizontal="left"/>
    </xf>
    <xf numFmtId="0" fontId="12" fillId="26" borderId="0" xfId="0" applyFont="1" applyFill="1" applyAlignment="1">
      <alignment horizontal="right"/>
    </xf>
    <xf numFmtId="0" fontId="13" fillId="26" borderId="0" xfId="0" applyFont="1" applyFill="1" applyAlignment="1">
      <alignment horizontal="right"/>
    </xf>
    <xf numFmtId="167" fontId="12" fillId="26" borderId="0" xfId="0" applyNumberFormat="1" applyFont="1" applyFill="1" applyAlignment="1">
      <alignment horizontal="right"/>
    </xf>
    <xf numFmtId="0" fontId="9" fillId="26" borderId="0" xfId="0" applyFont="1" applyFill="1" applyAlignment="1">
      <alignment horizontal="right"/>
    </xf>
    <xf numFmtId="2" fontId="12" fillId="26" borderId="0" xfId="0" applyNumberFormat="1" applyFont="1" applyFill="1" applyAlignment="1">
      <alignment horizontal="right"/>
    </xf>
    <xf numFmtId="164" fontId="12" fillId="26" borderId="0" xfId="0" applyNumberFormat="1" applyFont="1" applyFill="1" applyAlignment="1">
      <alignment horizontal="right"/>
    </xf>
    <xf numFmtId="0" fontId="55" fillId="26" borderId="0" xfId="62" applyFill="1" applyAlignment="1">
      <alignment horizontal="right"/>
    </xf>
    <xf numFmtId="0" fontId="55" fillId="26" borderId="0" xfId="62" applyFill="1"/>
    <xf numFmtId="164" fontId="2" fillId="26" borderId="0" xfId="0" applyNumberFormat="1" applyFont="1" applyFill="1" applyAlignment="1">
      <alignment horizontal="right" vertical="top"/>
    </xf>
    <xf numFmtId="10" fontId="2" fillId="26" borderId="0" xfId="0" applyNumberFormat="1" applyFont="1" applyFill="1" applyAlignment="1">
      <alignment horizontal="right" vertical="top"/>
    </xf>
    <xf numFmtId="167" fontId="39" fillId="26" borderId="0" xfId="0" applyNumberFormat="1" applyFont="1" applyFill="1"/>
    <xf numFmtId="9" fontId="2" fillId="26" borderId="0" xfId="0" applyNumberFormat="1" applyFont="1" applyFill="1" applyAlignment="1">
      <alignment horizontal="right" vertical="top"/>
    </xf>
    <xf numFmtId="2" fontId="2" fillId="26" borderId="0" xfId="0" applyNumberFormat="1" applyFont="1" applyFill="1"/>
    <xf numFmtId="10" fontId="2" fillId="26" borderId="0" xfId="0" applyNumberFormat="1" applyFont="1" applyFill="1" applyBorder="1" applyAlignment="1">
      <alignment horizontal="right" vertical="top"/>
    </xf>
    <xf numFmtId="0" fontId="2" fillId="26" borderId="0" xfId="0" applyFont="1" applyFill="1" applyAlignment="1">
      <alignment horizontal="right" vertical="top"/>
    </xf>
    <xf numFmtId="2" fontId="9" fillId="26" borderId="0" xfId="0" applyNumberFormat="1" applyFont="1" applyFill="1"/>
    <xf numFmtId="0" fontId="7" fillId="26" borderId="0" xfId="0" applyFont="1" applyFill="1"/>
    <xf numFmtId="44" fontId="2" fillId="26" borderId="0" xfId="11" applyFont="1" applyFill="1"/>
    <xf numFmtId="0" fontId="11" fillId="26" borderId="0" xfId="0" applyFont="1" applyFill="1"/>
    <xf numFmtId="10" fontId="1" fillId="26" borderId="0" xfId="6" applyNumberFormat="1" applyFont="1" applyFill="1"/>
    <xf numFmtId="0" fontId="1" fillId="26" borderId="0" xfId="0" applyFont="1" applyFill="1"/>
    <xf numFmtId="0" fontId="14" fillId="26" borderId="19" xfId="0" applyFont="1" applyFill="1" applyBorder="1"/>
    <xf numFmtId="0" fontId="15" fillId="26" borderId="6" xfId="0" applyFont="1" applyFill="1" applyBorder="1"/>
    <xf numFmtId="0" fontId="52" fillId="26" borderId="6" xfId="0" applyFont="1" applyFill="1" applyBorder="1" applyAlignment="1">
      <alignment horizontal="center" vertical="center"/>
    </xf>
    <xf numFmtId="0" fontId="52" fillId="26" borderId="20" xfId="0" applyFont="1" applyFill="1" applyBorder="1" applyAlignment="1">
      <alignment horizontal="center" vertical="center"/>
    </xf>
    <xf numFmtId="0" fontId="52" fillId="26" borderId="14" xfId="0" applyFont="1" applyFill="1" applyBorder="1" applyAlignment="1">
      <alignment vertical="center"/>
    </xf>
    <xf numFmtId="0" fontId="52" fillId="26" borderId="36" xfId="0" applyFont="1" applyFill="1" applyBorder="1" applyAlignment="1">
      <alignment horizontal="center" vertical="center"/>
    </xf>
    <xf numFmtId="0" fontId="14" fillId="26" borderId="36" xfId="0" applyFont="1" applyFill="1" applyBorder="1" applyAlignment="1">
      <alignment horizontal="left" vertical="center"/>
    </xf>
    <xf numFmtId="0" fontId="14" fillId="26" borderId="36" xfId="0" applyFont="1" applyFill="1" applyBorder="1" applyAlignment="1">
      <alignment vertical="center"/>
    </xf>
    <xf numFmtId="0" fontId="52" fillId="26" borderId="15" xfId="0" applyFont="1" applyFill="1" applyBorder="1" applyAlignment="1">
      <alignment horizontal="center" vertical="center"/>
    </xf>
    <xf numFmtId="167" fontId="15" fillId="26" borderId="0" xfId="0" applyNumberFormat="1" applyFont="1" applyFill="1" applyBorder="1" applyAlignment="1">
      <alignment horizontal="right"/>
    </xf>
    <xf numFmtId="166" fontId="15" fillId="26" borderId="13" xfId="0" applyNumberFormat="1" applyFont="1" applyFill="1" applyBorder="1" applyAlignment="1">
      <alignment horizontal="right"/>
    </xf>
    <xf numFmtId="0" fontId="15" fillId="26" borderId="12" xfId="0" applyFont="1" applyFill="1" applyBorder="1"/>
    <xf numFmtId="0" fontId="53" fillId="26" borderId="0" xfId="0" applyFont="1" applyFill="1" applyBorder="1" applyAlignment="1"/>
    <xf numFmtId="166" fontId="15" fillId="26" borderId="13" xfId="0" applyNumberFormat="1" applyFont="1" applyFill="1" applyBorder="1"/>
    <xf numFmtId="0" fontId="15" fillId="26" borderId="0" xfId="0" quotePrefix="1" applyFont="1" applyFill="1" applyBorder="1" applyAlignment="1">
      <alignment vertical="center"/>
    </xf>
    <xf numFmtId="0" fontId="15" fillId="26" borderId="14" xfId="0" applyFont="1" applyFill="1" applyBorder="1"/>
    <xf numFmtId="0" fontId="53" fillId="26" borderId="36" xfId="0" applyFont="1" applyFill="1" applyBorder="1" applyAlignment="1"/>
    <xf numFmtId="2" fontId="15" fillId="26" borderId="36" xfId="0" applyNumberFormat="1" applyFont="1" applyFill="1" applyBorder="1"/>
    <xf numFmtId="167" fontId="53" fillId="26" borderId="36" xfId="0" applyNumberFormat="1" applyFont="1" applyFill="1" applyBorder="1"/>
    <xf numFmtId="166" fontId="15" fillId="26" borderId="15" xfId="0" applyNumberFormat="1" applyFont="1" applyFill="1" applyBorder="1"/>
    <xf numFmtId="0" fontId="14" fillId="26" borderId="14" xfId="0" applyFont="1" applyFill="1" applyBorder="1"/>
    <xf numFmtId="0" fontId="14" fillId="26" borderId="36" xfId="0" applyFont="1" applyFill="1" applyBorder="1"/>
    <xf numFmtId="167" fontId="14" fillId="26" borderId="36" xfId="0" applyNumberFormat="1" applyFont="1" applyFill="1" applyBorder="1"/>
    <xf numFmtId="166" fontId="14" fillId="26" borderId="15" xfId="0" applyNumberFormat="1" applyFont="1" applyFill="1" applyBorder="1"/>
    <xf numFmtId="167" fontId="14" fillId="26" borderId="0" xfId="0" applyNumberFormat="1" applyFont="1" applyFill="1" applyBorder="1"/>
    <xf numFmtId="166" fontId="14" fillId="26" borderId="0" xfId="0" applyNumberFormat="1" applyFont="1" applyFill="1" applyBorder="1"/>
    <xf numFmtId="0" fontId="14" fillId="26" borderId="36" xfId="0" applyFont="1" applyFill="1" applyBorder="1" applyAlignment="1"/>
    <xf numFmtId="0" fontId="14" fillId="26" borderId="9" xfId="0" applyFont="1" applyFill="1" applyBorder="1" applyAlignment="1">
      <alignment vertical="center" wrapText="1"/>
    </xf>
    <xf numFmtId="0" fontId="14" fillId="26" borderId="10" xfId="0" applyFont="1" applyFill="1" applyBorder="1" applyAlignment="1">
      <alignment horizontal="left" vertical="center" wrapText="1"/>
    </xf>
    <xf numFmtId="0" fontId="14" fillId="26" borderId="10" xfId="0" applyFont="1" applyFill="1" applyBorder="1" applyAlignment="1">
      <alignment vertical="center" wrapText="1"/>
    </xf>
    <xf numFmtId="0" fontId="14" fillId="26" borderId="10" xfId="0" applyFont="1" applyFill="1" applyBorder="1" applyAlignment="1">
      <alignment horizontal="center" vertical="center" wrapText="1"/>
    </xf>
    <xf numFmtId="0" fontId="14" fillId="26" borderId="11" xfId="0" applyFont="1" applyFill="1" applyBorder="1" applyAlignment="1">
      <alignment horizontal="center" vertical="center" wrapText="1"/>
    </xf>
    <xf numFmtId="0" fontId="14" fillId="26" borderId="0" xfId="0" applyFont="1" applyFill="1" applyBorder="1" applyAlignment="1">
      <alignment horizontal="center" vertical="center"/>
    </xf>
    <xf numFmtId="0" fontId="15" fillId="26" borderId="12" xfId="0" applyFont="1" applyFill="1" applyBorder="1" applyAlignment="1">
      <alignment vertical="center"/>
    </xf>
    <xf numFmtId="0" fontId="15" fillId="26" borderId="0" xfId="0" quotePrefix="1" applyFont="1" applyFill="1" applyBorder="1" applyAlignment="1">
      <alignment horizontal="left" vertical="center"/>
    </xf>
    <xf numFmtId="0" fontId="15" fillId="26" borderId="0" xfId="0" quotePrefix="1" applyFont="1" applyFill="1" applyBorder="1" applyAlignment="1">
      <alignment horizontal="center" vertical="center"/>
    </xf>
    <xf numFmtId="164" fontId="15" fillId="26" borderId="0" xfId="0" applyNumberFormat="1" applyFont="1" applyFill="1" applyBorder="1" applyAlignment="1">
      <alignment horizontal="center" vertical="center"/>
    </xf>
    <xf numFmtId="164" fontId="15" fillId="26" borderId="13" xfId="0" applyNumberFormat="1" applyFont="1" applyFill="1" applyBorder="1" applyAlignment="1">
      <alignment horizontal="center" vertical="center"/>
    </xf>
    <xf numFmtId="0" fontId="15" fillId="26" borderId="0" xfId="0" applyFont="1" applyFill="1" applyBorder="1" applyAlignment="1">
      <alignment horizontal="left" vertical="center"/>
    </xf>
    <xf numFmtId="0" fontId="53" fillId="26" borderId="12" xfId="0" applyFont="1" applyFill="1" applyBorder="1" applyAlignment="1">
      <alignment vertical="center"/>
    </xf>
    <xf numFmtId="0" fontId="53" fillId="26" borderId="0" xfId="0" applyFont="1" applyFill="1" applyBorder="1" applyAlignment="1">
      <alignment horizontal="left" vertical="center"/>
    </xf>
    <xf numFmtId="0" fontId="53" fillId="26" borderId="0" xfId="0" quotePrefix="1" applyFont="1" applyFill="1" applyBorder="1" applyAlignment="1">
      <alignment vertical="center"/>
    </xf>
    <xf numFmtId="0" fontId="53" fillId="26" borderId="0" xfId="0" quotePrefix="1" applyFont="1" applyFill="1" applyBorder="1" applyAlignment="1">
      <alignment horizontal="center" vertical="center"/>
    </xf>
    <xf numFmtId="0" fontId="15" fillId="26" borderId="9" xfId="0" applyFont="1" applyFill="1" applyBorder="1" applyAlignment="1">
      <alignment vertical="center"/>
    </xf>
    <xf numFmtId="0" fontId="15" fillId="26" borderId="10" xfId="0" applyFont="1" applyFill="1" applyBorder="1" applyAlignment="1">
      <alignment horizontal="left" vertical="center"/>
    </xf>
    <xf numFmtId="0" fontId="15" fillId="26" borderId="10" xfId="0" applyFont="1" applyFill="1" applyBorder="1" applyAlignment="1">
      <alignment vertical="center"/>
    </xf>
    <xf numFmtId="0" fontId="15" fillId="26" borderId="10" xfId="0" applyFont="1" applyFill="1" applyBorder="1" applyAlignment="1">
      <alignment horizontal="center" vertical="center"/>
    </xf>
    <xf numFmtId="164" fontId="15" fillId="26" borderId="10" xfId="0" applyNumberFormat="1" applyFont="1" applyFill="1" applyBorder="1" applyAlignment="1">
      <alignment horizontal="center" vertical="center"/>
    </xf>
    <xf numFmtId="164" fontId="15" fillId="26" borderId="11" xfId="0" applyNumberFormat="1" applyFont="1" applyFill="1" applyBorder="1" applyAlignment="1">
      <alignment horizontal="center" vertical="center"/>
    </xf>
    <xf numFmtId="0" fontId="15" fillId="26" borderId="19" xfId="0" applyFont="1" applyFill="1" applyBorder="1"/>
    <xf numFmtId="0" fontId="15" fillId="26" borderId="6" xfId="0" applyFont="1" applyFill="1" applyBorder="1" applyAlignment="1">
      <alignment horizontal="center"/>
    </xf>
    <xf numFmtId="0" fontId="15" fillId="26" borderId="20" xfId="0" applyFont="1" applyFill="1" applyBorder="1" applyAlignment="1">
      <alignment horizontal="center"/>
    </xf>
    <xf numFmtId="164" fontId="53" fillId="26" borderId="0" xfId="0" quotePrefix="1" applyNumberFormat="1" applyFont="1" applyFill="1" applyBorder="1" applyAlignment="1">
      <alignment horizontal="center" vertical="center"/>
    </xf>
    <xf numFmtId="0" fontId="15" fillId="26" borderId="12" xfId="0" applyFont="1" applyFill="1" applyBorder="1" applyAlignment="1">
      <alignment horizontal="left"/>
    </xf>
    <xf numFmtId="2" fontId="15" fillId="26" borderId="13" xfId="0" applyNumberFormat="1" applyFont="1" applyFill="1" applyBorder="1"/>
    <xf numFmtId="4" fontId="15" fillId="26" borderId="13" xfId="0" applyNumberFormat="1" applyFont="1" applyFill="1" applyBorder="1"/>
    <xf numFmtId="164" fontId="53" fillId="26" borderId="0" xfId="0" quotePrefix="1" applyNumberFormat="1" applyFont="1" applyFill="1" applyBorder="1" applyAlignment="1">
      <alignment horizontal="left" vertical="center"/>
    </xf>
    <xf numFmtId="0" fontId="15" fillId="26" borderId="14" xfId="0" applyFont="1" applyFill="1" applyBorder="1" applyAlignment="1">
      <alignment vertical="center"/>
    </xf>
    <xf numFmtId="0" fontId="15" fillId="26" borderId="36" xfId="0" applyFont="1" applyFill="1" applyBorder="1" applyAlignment="1">
      <alignment horizontal="left" vertical="center"/>
    </xf>
    <xf numFmtId="0" fontId="15" fillId="26" borderId="36" xfId="0" quotePrefix="1" applyFont="1" applyFill="1" applyBorder="1" applyAlignment="1">
      <alignment vertical="center"/>
    </xf>
    <xf numFmtId="164" fontId="15" fillId="26" borderId="36" xfId="0" applyNumberFormat="1" applyFont="1" applyFill="1" applyBorder="1" applyAlignment="1">
      <alignment horizontal="center" vertical="center"/>
    </xf>
    <xf numFmtId="164" fontId="15" fillId="26" borderId="15" xfId="0" applyNumberFormat="1" applyFont="1" applyFill="1" applyBorder="1" applyAlignment="1">
      <alignment horizontal="center" vertical="center"/>
    </xf>
    <xf numFmtId="0" fontId="15" fillId="26" borderId="36" xfId="0" applyFont="1" applyFill="1" applyBorder="1" applyAlignment="1">
      <alignment vertical="center"/>
    </xf>
    <xf numFmtId="0" fontId="14" fillId="26" borderId="0" xfId="0" applyFont="1" applyFill="1" applyBorder="1" applyAlignment="1">
      <alignment vertical="center"/>
    </xf>
    <xf numFmtId="0" fontId="15" fillId="26" borderId="6" xfId="0" applyFont="1" applyFill="1" applyBorder="1" applyAlignment="1">
      <alignment horizontal="left" vertical="center"/>
    </xf>
    <xf numFmtId="0" fontId="15" fillId="26" borderId="6" xfId="0" applyFont="1" applyFill="1" applyBorder="1" applyAlignment="1">
      <alignment horizontal="center" vertical="center"/>
    </xf>
    <xf numFmtId="164" fontId="15" fillId="26" borderId="6" xfId="0" applyNumberFormat="1" applyFont="1" applyFill="1" applyBorder="1" applyAlignment="1">
      <alignment horizontal="center" vertical="center"/>
    </xf>
    <xf numFmtId="0" fontId="15" fillId="26" borderId="9" xfId="0" applyFont="1" applyFill="1" applyBorder="1"/>
    <xf numFmtId="0" fontId="15" fillId="26" borderId="3" xfId="0" applyFont="1" applyFill="1" applyBorder="1"/>
    <xf numFmtId="0" fontId="14" fillId="26" borderId="6" xfId="0" applyFont="1" applyFill="1" applyBorder="1"/>
    <xf numFmtId="0" fontId="52" fillId="26" borderId="0" xfId="0" applyFont="1" applyFill="1" applyBorder="1" applyAlignment="1">
      <alignment horizontal="center" vertical="center"/>
    </xf>
    <xf numFmtId="0" fontId="14" fillId="26" borderId="0" xfId="0" applyFont="1" applyFill="1" applyBorder="1" applyAlignment="1">
      <alignment horizontal="right"/>
    </xf>
    <xf numFmtId="166" fontId="14" fillId="26" borderId="0" xfId="0" applyNumberFormat="1" applyFont="1" applyFill="1" applyBorder="1" applyAlignment="1">
      <alignment horizontal="right"/>
    </xf>
    <xf numFmtId="0" fontId="15" fillId="26" borderId="36" xfId="0" applyFont="1" applyFill="1" applyBorder="1"/>
    <xf numFmtId="0" fontId="14" fillId="26" borderId="7" xfId="0" applyFont="1" applyFill="1" applyBorder="1" applyAlignment="1"/>
    <xf numFmtId="0" fontId="14" fillId="26" borderId="9" xfId="0" applyFont="1" applyFill="1" applyBorder="1"/>
    <xf numFmtId="0" fontId="14" fillId="26" borderId="10" xfId="0" applyFont="1" applyFill="1" applyBorder="1"/>
    <xf numFmtId="0" fontId="14" fillId="26" borderId="12" xfId="0" applyFont="1" applyFill="1" applyBorder="1"/>
    <xf numFmtId="164" fontId="14" fillId="26" borderId="0" xfId="0" applyNumberFormat="1" applyFont="1" applyFill="1" applyBorder="1" applyAlignment="1">
      <alignment horizontal="center"/>
    </xf>
    <xf numFmtId="3" fontId="15" fillId="26" borderId="0" xfId="0" applyNumberFormat="1" applyFont="1" applyFill="1" applyBorder="1" applyAlignment="1">
      <alignment horizontal="center"/>
    </xf>
    <xf numFmtId="0" fontId="15" fillId="26" borderId="10" xfId="0" applyFont="1" applyFill="1" applyBorder="1"/>
    <xf numFmtId="164" fontId="15" fillId="26" borderId="10" xfId="0" applyNumberFormat="1" applyFont="1" applyFill="1" applyBorder="1" applyAlignment="1">
      <alignment horizontal="center"/>
    </xf>
    <xf numFmtId="164" fontId="15" fillId="26" borderId="11" xfId="0" applyNumberFormat="1" applyFont="1" applyFill="1" applyBorder="1" applyAlignment="1">
      <alignment horizontal="center"/>
    </xf>
    <xf numFmtId="0" fontId="0" fillId="26" borderId="0" xfId="0" applyFont="1" applyFill="1" applyAlignment="1">
      <alignment horizontal="left" vertical="top" wrapText="1"/>
    </xf>
    <xf numFmtId="0" fontId="14" fillId="26" borderId="16" xfId="0" applyFont="1" applyFill="1" applyBorder="1"/>
    <xf numFmtId="0" fontId="14" fillId="26" borderId="17" xfId="0" applyFont="1" applyFill="1" applyBorder="1"/>
    <xf numFmtId="0" fontId="14" fillId="26" borderId="17" xfId="0" applyFont="1" applyFill="1" applyBorder="1" applyAlignment="1">
      <alignment horizontal="center"/>
    </xf>
    <xf numFmtId="0" fontId="14" fillId="26" borderId="23" xfId="0" applyFont="1" applyFill="1" applyBorder="1" applyAlignment="1">
      <alignment horizontal="center"/>
    </xf>
    <xf numFmtId="0" fontId="15" fillId="26" borderId="8" xfId="0" applyFont="1" applyFill="1" applyBorder="1"/>
    <xf numFmtId="164" fontId="53" fillId="26" borderId="0" xfId="0" applyNumberFormat="1" applyFont="1" applyFill="1" applyBorder="1" applyAlignment="1">
      <alignment horizontal="center"/>
    </xf>
    <xf numFmtId="164" fontId="15" fillId="26" borderId="13" xfId="0" applyNumberFormat="1" applyFont="1" applyFill="1" applyBorder="1" applyAlignment="1">
      <alignment horizontal="center"/>
    </xf>
    <xf numFmtId="0" fontId="15" fillId="26" borderId="26" xfId="0" applyFont="1" applyFill="1" applyBorder="1"/>
    <xf numFmtId="0" fontId="15" fillId="26" borderId="7" xfId="0" applyFont="1" applyFill="1" applyBorder="1" applyAlignment="1">
      <alignment vertical="center"/>
    </xf>
    <xf numFmtId="0" fontId="15" fillId="26" borderId="7" xfId="0" applyFont="1" applyFill="1" applyBorder="1" applyAlignment="1">
      <alignment horizontal="center"/>
    </xf>
    <xf numFmtId="164" fontId="15" fillId="26" borderId="7" xfId="0" applyNumberFormat="1" applyFont="1" applyFill="1" applyBorder="1" applyAlignment="1">
      <alignment horizontal="center"/>
    </xf>
    <xf numFmtId="164" fontId="15" fillId="26" borderId="15" xfId="0" applyNumberFormat="1" applyFont="1" applyFill="1" applyBorder="1" applyAlignment="1">
      <alignment horizontal="center"/>
    </xf>
    <xf numFmtId="0" fontId="15" fillId="26" borderId="10" xfId="0" applyFont="1" applyFill="1" applyBorder="1" applyAlignment="1">
      <alignment horizontal="center"/>
    </xf>
    <xf numFmtId="0" fontId="0" fillId="26" borderId="0" xfId="0" applyFont="1" applyFill="1" applyBorder="1" applyAlignment="1">
      <alignment vertical="center"/>
    </xf>
    <xf numFmtId="0" fontId="15" fillId="26" borderId="19" xfId="0" applyFont="1" applyFill="1" applyBorder="1" applyAlignment="1">
      <alignment vertical="center"/>
    </xf>
    <xf numFmtId="0" fontId="15" fillId="26" borderId="6" xfId="0" quotePrefix="1" applyFont="1" applyFill="1" applyBorder="1" applyAlignment="1">
      <alignment vertical="center"/>
    </xf>
    <xf numFmtId="164" fontId="15" fillId="26" borderId="20" xfId="0" applyNumberFormat="1" applyFont="1" applyFill="1" applyBorder="1" applyAlignment="1">
      <alignment horizontal="center" vertical="center"/>
    </xf>
    <xf numFmtId="0" fontId="14" fillId="26" borderId="12" xfId="0" applyFont="1" applyFill="1" applyBorder="1" applyAlignment="1">
      <alignment vertical="center"/>
    </xf>
    <xf numFmtId="2" fontId="14" fillId="26" borderId="0" xfId="0" applyNumberFormat="1" applyFont="1" applyFill="1" applyBorder="1" applyAlignment="1">
      <alignment horizontal="left" vertical="center"/>
    </xf>
    <xf numFmtId="0" fontId="14" fillId="26" borderId="0" xfId="0" quotePrefix="1" applyFont="1" applyFill="1" applyBorder="1" applyAlignment="1">
      <alignment vertical="center"/>
    </xf>
    <xf numFmtId="164" fontId="14" fillId="26" borderId="0" xfId="0" applyNumberFormat="1" applyFont="1" applyFill="1" applyBorder="1" applyAlignment="1">
      <alignment horizontal="center" vertical="center"/>
    </xf>
    <xf numFmtId="2" fontId="0" fillId="26" borderId="0" xfId="0" applyNumberFormat="1" applyFont="1" applyFill="1" applyAlignment="1">
      <alignment horizontal="center"/>
    </xf>
    <xf numFmtId="0" fontId="0" fillId="26" borderId="0" xfId="0" applyFont="1" applyFill="1" applyBorder="1" applyAlignment="1">
      <alignment horizontal="left" vertical="top"/>
    </xf>
    <xf numFmtId="164" fontId="0" fillId="26" borderId="0" xfId="0" applyNumberFormat="1" applyFont="1" applyFill="1" applyBorder="1" applyAlignment="1">
      <alignment horizontal="left" vertical="top"/>
    </xf>
    <xf numFmtId="164" fontId="0" fillId="26" borderId="0" xfId="0" applyNumberFormat="1" applyFont="1" applyFill="1" applyBorder="1"/>
    <xf numFmtId="0" fontId="14" fillId="26" borderId="19" xfId="0" applyFont="1" applyFill="1" applyBorder="1" applyAlignment="1">
      <alignment horizontal="center"/>
    </xf>
    <xf numFmtId="0" fontId="52" fillId="26" borderId="14" xfId="0" applyFont="1" applyFill="1" applyBorder="1" applyAlignment="1">
      <alignment horizontal="center" vertical="center"/>
    </xf>
    <xf numFmtId="0" fontId="14" fillId="26" borderId="36" xfId="0" applyFont="1" applyFill="1" applyBorder="1" applyAlignment="1">
      <alignment horizontal="center" vertical="center"/>
    </xf>
    <xf numFmtId="0" fontId="15" fillId="26" borderId="36" xfId="0" applyFont="1" applyFill="1" applyBorder="1" applyAlignment="1">
      <alignment horizontal="center"/>
    </xf>
    <xf numFmtId="0" fontId="15" fillId="26" borderId="36" xfId="0" applyFont="1" applyFill="1" applyBorder="1" applyAlignment="1">
      <alignment horizontal="right"/>
    </xf>
    <xf numFmtId="164" fontId="53" fillId="26" borderId="15" xfId="0" applyNumberFormat="1" applyFont="1" applyFill="1" applyBorder="1" applyAlignment="1">
      <alignment horizontal="right"/>
    </xf>
    <xf numFmtId="0" fontId="59" fillId="26" borderId="0" xfId="0" applyFont="1" applyFill="1"/>
    <xf numFmtId="166" fontId="15" fillId="26" borderId="10" xfId="0" applyNumberFormat="1" applyFont="1" applyFill="1" applyBorder="1" applyAlignment="1">
      <alignment horizontal="right"/>
    </xf>
    <xf numFmtId="166" fontId="15" fillId="26" borderId="37" xfId="0" applyNumberFormat="1" applyFont="1" applyFill="1" applyBorder="1" applyAlignment="1">
      <alignment horizontal="right"/>
    </xf>
    <xf numFmtId="2" fontId="15" fillId="26" borderId="37" xfId="0" applyNumberFormat="1" applyFont="1" applyFill="1" applyBorder="1" applyAlignment="1">
      <alignment horizontal="right"/>
    </xf>
    <xf numFmtId="0" fontId="14" fillId="26" borderId="6" xfId="0" applyFont="1" applyFill="1" applyBorder="1" applyAlignment="1">
      <alignment horizontal="center" vertical="center" wrapText="1"/>
    </xf>
    <xf numFmtId="0" fontId="14" fillId="26" borderId="20" xfId="0" applyFont="1" applyFill="1" applyBorder="1" applyAlignment="1">
      <alignment horizontal="center" vertical="center" wrapText="1"/>
    </xf>
    <xf numFmtId="164" fontId="15" fillId="26" borderId="12" xfId="0" applyNumberFormat="1" applyFont="1" applyFill="1" applyBorder="1"/>
    <xf numFmtId="164" fontId="15" fillId="26" borderId="36" xfId="0" applyNumberFormat="1" applyFont="1" applyFill="1" applyBorder="1" applyAlignment="1">
      <alignment horizontal="right" vertical="center"/>
    </xf>
    <xf numFmtId="164" fontId="53" fillId="26" borderId="36" xfId="0" applyNumberFormat="1" applyFont="1" applyFill="1" applyBorder="1" applyAlignment="1">
      <alignment horizontal="right" vertical="center"/>
    </xf>
    <xf numFmtId="164" fontId="53" fillId="26" borderId="6" xfId="0" applyNumberFormat="1" applyFont="1" applyFill="1" applyBorder="1" applyAlignment="1">
      <alignment horizontal="right" vertical="center"/>
    </xf>
    <xf numFmtId="2" fontId="53" fillId="26" borderId="6" xfId="0" applyNumberFormat="1" applyFont="1" applyFill="1" applyBorder="1" applyAlignment="1">
      <alignment horizontal="right"/>
    </xf>
    <xf numFmtId="164" fontId="15" fillId="26" borderId="20" xfId="0" applyNumberFormat="1" applyFont="1" applyFill="1" applyBorder="1" applyAlignment="1">
      <alignment horizontal="right" vertical="center"/>
    </xf>
    <xf numFmtId="164" fontId="53" fillId="26" borderId="0" xfId="0" applyNumberFormat="1" applyFont="1" applyFill="1" applyBorder="1" applyAlignment="1">
      <alignment horizontal="right" vertical="center"/>
    </xf>
    <xf numFmtId="2" fontId="53" fillId="26" borderId="0" xfId="0" applyNumberFormat="1" applyFont="1" applyFill="1" applyBorder="1" applyAlignment="1">
      <alignment horizontal="right"/>
    </xf>
    <xf numFmtId="164" fontId="15" fillId="26" borderId="13" xfId="0" applyNumberFormat="1" applyFont="1" applyFill="1" applyBorder="1" applyAlignment="1">
      <alignment horizontal="right" vertical="center"/>
    </xf>
    <xf numFmtId="2" fontId="53" fillId="26" borderId="36" xfId="0" applyNumberFormat="1" applyFont="1" applyFill="1" applyBorder="1" applyAlignment="1">
      <alignment horizontal="right"/>
    </xf>
    <xf numFmtId="0" fontId="15" fillId="26" borderId="36" xfId="0" applyFont="1" applyFill="1" applyBorder="1" applyAlignment="1">
      <alignment horizontal="right" vertical="center"/>
    </xf>
    <xf numFmtId="0" fontId="14" fillId="26" borderId="1" xfId="0" applyFont="1" applyFill="1" applyBorder="1"/>
    <xf numFmtId="164" fontId="14" fillId="26" borderId="1" xfId="0" applyNumberFormat="1" applyFont="1" applyFill="1" applyBorder="1"/>
    <xf numFmtId="4" fontId="14" fillId="26" borderId="1" xfId="0" applyNumberFormat="1" applyFont="1" applyFill="1" applyBorder="1"/>
    <xf numFmtId="2" fontId="53" fillId="24" borderId="3" xfId="0" applyNumberFormat="1" applyFont="1" applyFill="1" applyBorder="1"/>
    <xf numFmtId="1" fontId="53" fillId="24" borderId="0" xfId="0" applyNumberFormat="1" applyFont="1" applyFill="1" applyBorder="1"/>
    <xf numFmtId="2" fontId="53" fillId="24" borderId="0" xfId="0" applyNumberFormat="1" applyFont="1" applyFill="1" applyBorder="1" applyAlignment="1">
      <alignment wrapText="1"/>
    </xf>
    <xf numFmtId="167" fontId="53" fillId="24" borderId="0" xfId="0" applyNumberFormat="1" applyFont="1" applyFill="1" applyBorder="1"/>
    <xf numFmtId="165" fontId="53" fillId="24" borderId="1" xfId="0" applyNumberFormat="1" applyFont="1" applyFill="1" applyBorder="1" applyAlignment="1">
      <alignment wrapText="1"/>
    </xf>
    <xf numFmtId="165" fontId="53" fillId="24" borderId="1" xfId="0" applyNumberFormat="1" applyFont="1" applyFill="1" applyBorder="1"/>
    <xf numFmtId="2" fontId="53" fillId="24" borderId="0" xfId="0" applyNumberFormat="1" applyFont="1" applyFill="1" applyBorder="1"/>
    <xf numFmtId="2" fontId="52" fillId="24" borderId="1" xfId="0" applyNumberFormat="1" applyFont="1" applyFill="1" applyBorder="1" applyAlignment="1">
      <alignment wrapText="1"/>
    </xf>
    <xf numFmtId="2" fontId="52" fillId="24" borderId="1" xfId="0" applyNumberFormat="1" applyFont="1" applyFill="1" applyBorder="1" applyAlignment="1">
      <alignment horizontal="right"/>
    </xf>
    <xf numFmtId="164" fontId="53" fillId="24" borderId="0" xfId="0" applyNumberFormat="1" applyFont="1" applyFill="1" applyBorder="1" applyAlignment="1">
      <alignment wrapText="1"/>
    </xf>
    <xf numFmtId="164" fontId="53" fillId="24" borderId="0" xfId="0" applyNumberFormat="1" applyFont="1" applyFill="1" applyBorder="1"/>
    <xf numFmtId="164" fontId="53" fillId="24" borderId="1" xfId="0" applyNumberFormat="1" applyFont="1" applyFill="1" applyBorder="1" applyAlignment="1">
      <alignment wrapText="1"/>
    </xf>
    <xf numFmtId="164" fontId="53" fillId="24" borderId="1" xfId="0" applyNumberFormat="1" applyFont="1" applyFill="1" applyBorder="1"/>
    <xf numFmtId="164" fontId="53" fillId="24" borderId="4" xfId="0" applyNumberFormat="1" applyFont="1" applyFill="1" applyBorder="1" applyAlignment="1">
      <alignment wrapText="1"/>
    </xf>
    <xf numFmtId="164" fontId="53" fillId="24" borderId="4" xfId="0" applyNumberFormat="1" applyFont="1" applyFill="1" applyBorder="1"/>
    <xf numFmtId="164" fontId="53" fillId="24" borderId="4" xfId="0" applyNumberFormat="1" applyFont="1" applyFill="1" applyBorder="1" applyAlignment="1">
      <alignment horizontal="left" wrapText="1"/>
    </xf>
    <xf numFmtId="164" fontId="53" fillId="24" borderId="5" xfId="0" applyNumberFormat="1" applyFont="1" applyFill="1" applyBorder="1" applyAlignment="1">
      <alignment horizontal="left" wrapText="1"/>
    </xf>
    <xf numFmtId="164" fontId="53" fillId="24" borderId="5" xfId="0" applyNumberFormat="1" applyFont="1" applyFill="1" applyBorder="1"/>
    <xf numFmtId="164" fontId="53" fillId="24" borderId="0" xfId="0" applyNumberFormat="1" applyFont="1" applyFill="1"/>
    <xf numFmtId="164" fontId="53" fillId="24" borderId="0" xfId="0" quotePrefix="1" applyNumberFormat="1" applyFont="1" applyFill="1" applyAlignment="1">
      <alignment horizontal="right"/>
    </xf>
    <xf numFmtId="4" fontId="52" fillId="24" borderId="4" xfId="0" applyNumberFormat="1" applyFont="1" applyFill="1" applyBorder="1"/>
    <xf numFmtId="2" fontId="15" fillId="24" borderId="3" xfId="0" applyNumberFormat="1" applyFont="1" applyFill="1" applyBorder="1"/>
    <xf numFmtId="1" fontId="15" fillId="24" borderId="0" xfId="0" applyNumberFormat="1" applyFont="1" applyFill="1" applyBorder="1"/>
    <xf numFmtId="2" fontId="15" fillId="24" borderId="0" xfId="0" applyNumberFormat="1" applyFont="1" applyFill="1" applyBorder="1" applyAlignment="1">
      <alignment wrapText="1"/>
    </xf>
    <xf numFmtId="167" fontId="15" fillId="24" borderId="0" xfId="0" applyNumberFormat="1" applyFont="1" applyFill="1" applyBorder="1"/>
    <xf numFmtId="165" fontId="63" fillId="24" borderId="1" xfId="0" applyNumberFormat="1" applyFont="1" applyFill="1" applyBorder="1" applyAlignment="1">
      <alignment wrapText="1"/>
    </xf>
    <xf numFmtId="165" fontId="15" fillId="24" borderId="1" xfId="0" applyNumberFormat="1" applyFont="1" applyFill="1" applyBorder="1"/>
    <xf numFmtId="164" fontId="15" fillId="24" borderId="0" xfId="0" applyNumberFormat="1" applyFont="1" applyFill="1" applyBorder="1" applyAlignment="1">
      <alignment wrapText="1"/>
    </xf>
    <xf numFmtId="164" fontId="15" fillId="24" borderId="0" xfId="0" applyNumberFormat="1" applyFont="1" applyFill="1" applyBorder="1"/>
    <xf numFmtId="164" fontId="15" fillId="24" borderId="1" xfId="0" applyNumberFormat="1" applyFont="1" applyFill="1" applyBorder="1" applyAlignment="1">
      <alignment vertical="top" wrapText="1"/>
    </xf>
    <xf numFmtId="164" fontId="15" fillId="24" borderId="1" xfId="0" applyNumberFormat="1" applyFont="1" applyFill="1" applyBorder="1"/>
    <xf numFmtId="164" fontId="15" fillId="24" borderId="4" xfId="0" applyNumberFormat="1" applyFont="1" applyFill="1" applyBorder="1" applyAlignment="1">
      <alignment wrapText="1"/>
    </xf>
    <xf numFmtId="164" fontId="15" fillId="24" borderId="4" xfId="0" applyNumberFormat="1" applyFont="1" applyFill="1" applyBorder="1"/>
    <xf numFmtId="164" fontId="15" fillId="24" borderId="1" xfId="0" applyNumberFormat="1" applyFont="1" applyFill="1" applyBorder="1" applyAlignment="1">
      <alignment wrapText="1"/>
    </xf>
    <xf numFmtId="164" fontId="15" fillId="24" borderId="4" xfId="0" applyNumberFormat="1" applyFont="1" applyFill="1" applyBorder="1" applyAlignment="1">
      <alignment horizontal="left" wrapText="1"/>
    </xf>
    <xf numFmtId="164" fontId="15" fillId="24" borderId="5" xfId="0" applyNumberFormat="1" applyFont="1" applyFill="1" applyBorder="1" applyAlignment="1">
      <alignment horizontal="left" wrapText="1"/>
    </xf>
    <xf numFmtId="164" fontId="15" fillId="24" borderId="5" xfId="0" applyNumberFormat="1" applyFont="1" applyFill="1" applyBorder="1"/>
    <xf numFmtId="164" fontId="15" fillId="24" borderId="0" xfId="0" applyNumberFormat="1" applyFont="1" applyFill="1"/>
    <xf numFmtId="164" fontId="15" fillId="24" borderId="0" xfId="0" quotePrefix="1" applyNumberFormat="1" applyFont="1" applyFill="1" applyAlignment="1">
      <alignment horizontal="right"/>
    </xf>
    <xf numFmtId="4" fontId="14" fillId="24" borderId="4" xfId="0" applyNumberFormat="1" applyFont="1" applyFill="1" applyBorder="1"/>
    <xf numFmtId="165" fontId="15" fillId="24" borderId="1" xfId="0" applyNumberFormat="1" applyFont="1" applyFill="1" applyBorder="1" applyAlignment="1">
      <alignment wrapText="1"/>
    </xf>
    <xf numFmtId="2" fontId="53" fillId="24" borderId="1" xfId="0" applyNumberFormat="1" applyFont="1" applyFill="1" applyBorder="1" applyAlignment="1">
      <alignment wrapText="1"/>
    </xf>
    <xf numFmtId="2" fontId="53" fillId="24" borderId="1" xfId="0" applyNumberFormat="1" applyFont="1" applyFill="1" applyBorder="1" applyAlignment="1">
      <alignment horizontal="right"/>
    </xf>
    <xf numFmtId="4" fontId="15" fillId="24" borderId="4" xfId="0" applyNumberFormat="1" applyFont="1" applyFill="1" applyBorder="1"/>
    <xf numFmtId="2" fontId="53" fillId="24" borderId="2" xfId="0" applyNumberFormat="1" applyFont="1" applyFill="1" applyBorder="1" applyAlignment="1">
      <alignment wrapText="1"/>
    </xf>
    <xf numFmtId="2" fontId="53" fillId="24" borderId="2" xfId="0" applyNumberFormat="1" applyFont="1" applyFill="1" applyBorder="1"/>
    <xf numFmtId="2" fontId="53" fillId="24" borderId="0" xfId="1" applyNumberFormat="1" applyFont="1" applyFill="1"/>
    <xf numFmtId="165" fontId="53" fillId="24" borderId="0" xfId="1" applyNumberFormat="1" applyFont="1" applyFill="1"/>
    <xf numFmtId="2" fontId="52" fillId="24" borderId="2" xfId="1" applyNumberFormat="1" applyFont="1" applyFill="1" applyBorder="1"/>
    <xf numFmtId="2" fontId="52" fillId="24" borderId="2" xfId="1" applyNumberFormat="1" applyFont="1" applyFill="1" applyBorder="1" applyAlignment="1">
      <alignment horizontal="right"/>
    </xf>
    <xf numFmtId="2" fontId="53" fillId="24" borderId="1" xfId="1" applyNumberFormat="1" applyFont="1" applyFill="1" applyBorder="1"/>
    <xf numFmtId="2" fontId="53" fillId="24" borderId="4" xfId="1" applyNumberFormat="1" applyFont="1" applyFill="1" applyBorder="1"/>
    <xf numFmtId="2" fontId="53" fillId="24" borderId="5" xfId="1" applyNumberFormat="1" applyFont="1" applyFill="1" applyBorder="1"/>
    <xf numFmtId="2" fontId="15" fillId="24" borderId="4" xfId="1" applyNumberFormat="1" applyFont="1" applyFill="1" applyBorder="1"/>
    <xf numFmtId="2" fontId="53" fillId="24" borderId="0" xfId="1" applyNumberFormat="1" applyFont="1" applyFill="1" applyAlignment="1">
      <alignment horizontal="right"/>
    </xf>
    <xf numFmtId="2" fontId="53" fillId="24" borderId="4" xfId="1" applyNumberFormat="1" applyFont="1" applyFill="1" applyBorder="1" applyAlignment="1">
      <alignment horizontal="right"/>
    </xf>
    <xf numFmtId="2" fontId="53" fillId="24" borderId="5" xfId="1" applyNumberFormat="1" applyFont="1" applyFill="1" applyBorder="1" applyAlignment="1">
      <alignment horizontal="right"/>
    </xf>
    <xf numFmtId="2" fontId="15" fillId="24" borderId="0" xfId="0" applyNumberFormat="1" applyFont="1" applyFill="1" applyBorder="1"/>
    <xf numFmtId="2" fontId="15" fillId="26" borderId="0" xfId="0" applyNumberFormat="1" applyFont="1" applyFill="1" applyBorder="1" applyAlignment="1">
      <alignment horizontal="right" vertical="center"/>
    </xf>
    <xf numFmtId="2" fontId="0" fillId="26" borderId="0" xfId="0" applyNumberFormat="1" applyFont="1" applyFill="1" applyBorder="1" applyAlignment="1">
      <alignment horizontal="right" vertical="center"/>
    </xf>
    <xf numFmtId="0" fontId="14" fillId="26" borderId="19" xfId="0" applyFont="1" applyFill="1" applyBorder="1" applyAlignment="1">
      <alignment horizontal="center" vertical="center" wrapText="1"/>
    </xf>
    <xf numFmtId="2" fontId="0" fillId="26" borderId="6" xfId="0" applyNumberFormat="1" applyFont="1" applyFill="1" applyBorder="1"/>
    <xf numFmtId="2" fontId="0" fillId="26" borderId="0" xfId="0" applyNumberFormat="1" applyFont="1" applyFill="1" applyBorder="1"/>
    <xf numFmtId="2" fontId="0" fillId="26" borderId="36" xfId="0" applyNumberFormat="1" applyFont="1" applyFill="1" applyBorder="1"/>
    <xf numFmtId="164" fontId="15" fillId="26" borderId="10" xfId="0" applyNumberFormat="1" applyFont="1" applyFill="1" applyBorder="1" applyAlignment="1">
      <alignment horizontal="right" vertical="center"/>
    </xf>
    <xf numFmtId="164" fontId="15" fillId="26" borderId="0" xfId="0" applyNumberFormat="1" applyFont="1" applyFill="1" applyBorder="1" applyAlignment="1">
      <alignment horizontal="right" vertical="center"/>
    </xf>
    <xf numFmtId="2" fontId="14" fillId="24" borderId="0" xfId="0" applyNumberFormat="1" applyFont="1" applyFill="1" applyAlignment="1"/>
    <xf numFmtId="1" fontId="14" fillId="24" borderId="0" xfId="0" applyNumberFormat="1" applyFont="1" applyFill="1" applyAlignment="1"/>
    <xf numFmtId="0" fontId="14" fillId="24" borderId="0" xfId="0" applyFont="1" applyFill="1" applyAlignment="1"/>
    <xf numFmtId="2" fontId="15" fillId="24" borderId="0" xfId="0" applyNumberFormat="1" applyFont="1" applyFill="1" applyAlignment="1"/>
    <xf numFmtId="3" fontId="15" fillId="24" borderId="0" xfId="0" applyNumberFormat="1" applyFont="1" applyFill="1" applyAlignment="1">
      <alignment vertical="center"/>
    </xf>
    <xf numFmtId="3" fontId="15" fillId="24" borderId="0" xfId="0" applyNumberFormat="1" applyFont="1" applyFill="1" applyAlignment="1"/>
    <xf numFmtId="0" fontId="15" fillId="24" borderId="0" xfId="0" applyFont="1" applyFill="1" applyAlignment="1"/>
    <xf numFmtId="2" fontId="14" fillId="24" borderId="0" xfId="0" applyNumberFormat="1" applyFont="1" applyFill="1" applyAlignment="1">
      <alignment horizontal="right"/>
    </xf>
    <xf numFmtId="2" fontId="60" fillId="24" borderId="0" xfId="0" applyNumberFormat="1" applyFont="1" applyFill="1"/>
    <xf numFmtId="167" fontId="60" fillId="24" borderId="0" xfId="0" applyNumberFormat="1" applyFont="1" applyFill="1"/>
    <xf numFmtId="166" fontId="15" fillId="24" borderId="0" xfId="0" applyNumberFormat="1" applyFont="1" applyFill="1" applyBorder="1"/>
    <xf numFmtId="166" fontId="15" fillId="24" borderId="0" xfId="0" applyNumberFormat="1" applyFont="1" applyFill="1" applyAlignment="1">
      <alignment vertical="center"/>
    </xf>
    <xf numFmtId="166" fontId="60" fillId="24" borderId="0" xfId="0" applyNumberFormat="1" applyFont="1" applyFill="1" applyAlignment="1">
      <alignment vertical="center"/>
    </xf>
    <xf numFmtId="166" fontId="15" fillId="24" borderId="0" xfId="0" applyNumberFormat="1" applyFont="1" applyFill="1" applyBorder="1" applyAlignment="1">
      <alignment vertical="center"/>
    </xf>
    <xf numFmtId="166" fontId="60" fillId="24" borderId="0" xfId="0" applyNumberFormat="1" applyFont="1" applyFill="1" applyBorder="1" applyAlignment="1">
      <alignment vertical="center"/>
    </xf>
    <xf numFmtId="2" fontId="60" fillId="24" borderId="0" xfId="0" applyNumberFormat="1" applyFont="1" applyFill="1" applyAlignment="1">
      <alignment vertical="center"/>
    </xf>
    <xf numFmtId="3" fontId="60" fillId="24" borderId="0" xfId="0" applyNumberFormat="1" applyFont="1" applyFill="1" applyAlignment="1">
      <alignment vertical="center"/>
    </xf>
    <xf numFmtId="2" fontId="15" fillId="24" borderId="0" xfId="0" applyNumberFormat="1" applyFont="1" applyFill="1" applyAlignment="1">
      <alignment horizontal="center"/>
    </xf>
    <xf numFmtId="2" fontId="60" fillId="24" borderId="0" xfId="0" applyNumberFormat="1" applyFont="1" applyFill="1" applyAlignment="1">
      <alignment horizontal="center"/>
    </xf>
    <xf numFmtId="2" fontId="15" fillId="24" borderId="0" xfId="0" applyNumberFormat="1" applyFont="1" applyFill="1" applyAlignment="1">
      <alignment horizontal="center" vertical="center"/>
    </xf>
    <xf numFmtId="2" fontId="60" fillId="24" borderId="0" xfId="0" applyNumberFormat="1" applyFont="1" applyFill="1" applyAlignment="1">
      <alignment horizontal="center" vertical="center"/>
    </xf>
    <xf numFmtId="0" fontId="60" fillId="24" borderId="0" xfId="0" applyFont="1" applyFill="1" applyAlignment="1">
      <alignment horizontal="center"/>
    </xf>
    <xf numFmtId="0" fontId="15" fillId="24" borderId="0" xfId="0" applyFont="1" applyFill="1" applyAlignment="1">
      <alignment horizontal="center"/>
    </xf>
    <xf numFmtId="0" fontId="60" fillId="24" borderId="0" xfId="0" applyFont="1" applyFill="1" applyAlignment="1">
      <alignment horizontal="center" vertical="center"/>
    </xf>
    <xf numFmtId="0" fontId="15" fillId="24" borderId="0" xfId="0" applyFont="1" applyFill="1" applyAlignment="1">
      <alignment horizontal="center" vertical="center"/>
    </xf>
    <xf numFmtId="0" fontId="60" fillId="24" borderId="0" xfId="0" applyFont="1" applyFill="1"/>
    <xf numFmtId="0" fontId="0" fillId="26" borderId="1" xfId="0" applyFont="1" applyFill="1" applyBorder="1" applyAlignment="1">
      <alignment horizontal="right" vertical="top" wrapText="1"/>
    </xf>
    <xf numFmtId="1" fontId="15" fillId="26" borderId="0" xfId="0" applyNumberFormat="1" applyFont="1" applyFill="1" applyBorder="1" applyAlignment="1">
      <alignment horizontal="right"/>
    </xf>
    <xf numFmtId="0" fontId="15" fillId="26" borderId="19" xfId="0" applyFont="1" applyFill="1" applyBorder="1" applyAlignment="1">
      <alignment vertical="center" wrapText="1"/>
    </xf>
    <xf numFmtId="0" fontId="15" fillId="26" borderId="6" xfId="0" applyFont="1" applyFill="1" applyBorder="1" applyAlignment="1">
      <alignment horizontal="left" vertical="center" wrapText="1"/>
    </xf>
    <xf numFmtId="0" fontId="15" fillId="26" borderId="6" xfId="0" applyFont="1" applyFill="1" applyBorder="1" applyAlignment="1">
      <alignment vertical="center" wrapText="1"/>
    </xf>
    <xf numFmtId="0" fontId="15" fillId="26" borderId="6" xfId="0" applyFont="1" applyFill="1" applyBorder="1" applyAlignment="1">
      <alignment horizontal="center" vertical="center" wrapText="1"/>
    </xf>
    <xf numFmtId="0" fontId="15" fillId="26" borderId="20" xfId="0" applyFont="1" applyFill="1" applyBorder="1" applyAlignment="1">
      <alignment horizontal="center" vertical="center" wrapText="1"/>
    </xf>
    <xf numFmtId="0" fontId="15" fillId="26" borderId="6" xfId="0" applyFont="1" applyFill="1" applyBorder="1" applyAlignment="1">
      <alignment vertical="center"/>
    </xf>
    <xf numFmtId="2" fontId="15" fillId="26" borderId="6" xfId="0" applyNumberFormat="1" applyFont="1" applyFill="1" applyBorder="1" applyAlignment="1">
      <alignment horizontal="right" vertical="center" wrapText="1"/>
    </xf>
    <xf numFmtId="164" fontId="15" fillId="26" borderId="6" xfId="0" applyNumberFormat="1" applyFont="1" applyFill="1" applyBorder="1" applyAlignment="1">
      <alignment horizontal="right" vertical="center" wrapText="1"/>
    </xf>
    <xf numFmtId="0" fontId="15" fillId="26" borderId="12" xfId="0" applyFont="1" applyFill="1" applyBorder="1" applyAlignment="1">
      <alignment vertical="center" wrapText="1"/>
    </xf>
    <xf numFmtId="2" fontId="15" fillId="26" borderId="0" xfId="0" applyNumberFormat="1" applyFont="1" applyFill="1" applyBorder="1" applyAlignment="1">
      <alignment vertical="center" wrapText="1"/>
    </xf>
    <xf numFmtId="2" fontId="15" fillId="26" borderId="0" xfId="0" applyNumberFormat="1" applyFont="1" applyFill="1" applyBorder="1" applyAlignment="1">
      <alignment horizontal="right" vertical="center" wrapText="1"/>
    </xf>
    <xf numFmtId="164" fontId="15" fillId="26" borderId="0" xfId="0" applyNumberFormat="1" applyFont="1" applyFill="1" applyBorder="1" applyAlignment="1">
      <alignment horizontal="right" vertical="center" wrapText="1"/>
    </xf>
    <xf numFmtId="2" fontId="15" fillId="26" borderId="36" xfId="0" quotePrefix="1" applyNumberFormat="1" applyFont="1" applyFill="1" applyBorder="1" applyAlignment="1">
      <alignment horizontal="right" vertical="center"/>
    </xf>
    <xf numFmtId="164" fontId="15" fillId="26" borderId="15" xfId="0" applyNumberFormat="1" applyFont="1" applyFill="1" applyBorder="1" applyAlignment="1">
      <alignment horizontal="right" vertical="center"/>
    </xf>
    <xf numFmtId="0" fontId="53" fillId="26" borderId="24" xfId="0" applyFont="1" applyFill="1" applyBorder="1" applyAlignment="1">
      <alignment horizontal="center" vertical="center"/>
    </xf>
    <xf numFmtId="0" fontId="53" fillId="26" borderId="18" xfId="0" applyFont="1" applyFill="1" applyBorder="1" applyAlignment="1">
      <alignment horizontal="center" vertical="center"/>
    </xf>
    <xf numFmtId="0" fontId="53" fillId="26" borderId="25" xfId="0" applyFont="1" applyFill="1" applyBorder="1" applyAlignment="1">
      <alignment horizontal="center" vertical="center"/>
    </xf>
    <xf numFmtId="0" fontId="53" fillId="26" borderId="14" xfId="0" applyFont="1" applyFill="1" applyBorder="1" applyAlignment="1">
      <alignment horizontal="left"/>
    </xf>
    <xf numFmtId="0" fontId="15" fillId="26" borderId="7" xfId="0" applyFont="1" applyFill="1" applyBorder="1"/>
    <xf numFmtId="0" fontId="53" fillId="26" borderId="7" xfId="0" applyFont="1" applyFill="1" applyBorder="1" applyAlignment="1">
      <alignment horizontal="center"/>
    </xf>
    <xf numFmtId="4" fontId="53" fillId="26" borderId="7" xfId="0" applyNumberFormat="1" applyFont="1" applyFill="1" applyBorder="1"/>
    <xf numFmtId="164" fontId="53" fillId="26" borderId="7" xfId="0" applyNumberFormat="1" applyFont="1" applyFill="1" applyBorder="1" applyAlignment="1">
      <alignment horizontal="right"/>
    </xf>
    <xf numFmtId="0" fontId="15" fillId="26" borderId="19" xfId="0" applyFont="1" applyFill="1" applyBorder="1" applyAlignment="1">
      <alignment horizontal="center"/>
    </xf>
    <xf numFmtId="0" fontId="53" fillId="26" borderId="6" xfId="0" applyFont="1" applyFill="1" applyBorder="1" applyAlignment="1">
      <alignment horizontal="center" vertical="center"/>
    </xf>
    <xf numFmtId="0" fontId="53" fillId="26" borderId="20" xfId="0" applyFont="1" applyFill="1" applyBorder="1" applyAlignment="1">
      <alignment horizontal="center" vertical="center"/>
    </xf>
    <xf numFmtId="0" fontId="53" fillId="26" borderId="21" xfId="0" applyFont="1" applyFill="1" applyBorder="1" applyAlignment="1">
      <alignment horizontal="center" vertical="center"/>
    </xf>
    <xf numFmtId="0" fontId="53" fillId="26" borderId="1" xfId="0" applyFont="1" applyFill="1" applyBorder="1" applyAlignment="1">
      <alignment horizontal="center" vertical="center"/>
    </xf>
    <xf numFmtId="0" fontId="15" fillId="26" borderId="1" xfId="0" applyFont="1" applyFill="1" applyBorder="1" applyAlignment="1">
      <alignment horizontal="center" vertical="center"/>
    </xf>
    <xf numFmtId="0" fontId="53" fillId="26" borderId="22" xfId="0" applyFont="1" applyFill="1" applyBorder="1" applyAlignment="1">
      <alignment horizontal="center" vertical="center"/>
    </xf>
    <xf numFmtId="166" fontId="53" fillId="26" borderId="12" xfId="0" applyNumberFormat="1" applyFont="1" applyFill="1" applyBorder="1" applyAlignment="1">
      <alignment horizontal="left" vertical="center"/>
    </xf>
    <xf numFmtId="166" fontId="53" fillId="26" borderId="0" xfId="0" applyNumberFormat="1" applyFont="1" applyFill="1" applyBorder="1" applyAlignment="1">
      <alignment horizontal="left" vertical="center"/>
    </xf>
    <xf numFmtId="166" fontId="15" fillId="26" borderId="0" xfId="0" applyNumberFormat="1" applyFont="1" applyFill="1" applyBorder="1" applyAlignment="1">
      <alignment horizontal="left" vertical="center"/>
    </xf>
    <xf numFmtId="166" fontId="53" fillId="26" borderId="0" xfId="0" applyNumberFormat="1" applyFont="1" applyFill="1" applyBorder="1" applyAlignment="1">
      <alignment horizontal="right" vertical="center"/>
    </xf>
    <xf numFmtId="172" fontId="15" fillId="26" borderId="0" xfId="0" applyNumberFormat="1" applyFont="1" applyFill="1" applyAlignment="1">
      <alignment horizontal="right" vertical="center"/>
    </xf>
    <xf numFmtId="177" fontId="14" fillId="26" borderId="6" xfId="0" applyNumberFormat="1" applyFont="1" applyFill="1" applyBorder="1"/>
    <xf numFmtId="0" fontId="15" fillId="26" borderId="0" xfId="0" applyFont="1" applyFill="1" applyBorder="1" applyAlignment="1">
      <alignment horizontal="right" vertical="center"/>
    </xf>
    <xf numFmtId="0" fontId="15" fillId="26" borderId="15" xfId="0" applyFont="1" applyFill="1" applyBorder="1" applyAlignment="1">
      <alignment horizontal="center"/>
    </xf>
    <xf numFmtId="164" fontId="15" fillId="26" borderId="15" xfId="0" applyNumberFormat="1" applyFont="1" applyFill="1" applyBorder="1"/>
    <xf numFmtId="0" fontId="0" fillId="26" borderId="19" xfId="0" applyFont="1" applyFill="1" applyBorder="1"/>
    <xf numFmtId="0" fontId="0" fillId="26" borderId="14" xfId="0" applyFont="1" applyFill="1" applyBorder="1"/>
    <xf numFmtId="166" fontId="14" fillId="26" borderId="13" xfId="0" applyNumberFormat="1" applyFont="1" applyFill="1" applyBorder="1" applyAlignment="1">
      <alignment horizontal="right"/>
    </xf>
    <xf numFmtId="0" fontId="0" fillId="26" borderId="12" xfId="0" applyFont="1" applyFill="1" applyBorder="1"/>
    <xf numFmtId="0" fontId="15" fillId="26" borderId="6" xfId="0" applyFont="1" applyFill="1" applyBorder="1" applyAlignment="1">
      <alignment horizontal="right"/>
    </xf>
    <xf numFmtId="166" fontId="15" fillId="26" borderId="6" xfId="0" applyNumberFormat="1" applyFont="1" applyFill="1" applyBorder="1" applyAlignment="1">
      <alignment horizontal="right"/>
    </xf>
    <xf numFmtId="166" fontId="15" fillId="26" borderId="20" xfId="0" applyNumberFormat="1" applyFont="1" applyFill="1" applyBorder="1" applyAlignment="1">
      <alignment horizontal="right"/>
    </xf>
    <xf numFmtId="0" fontId="15" fillId="26" borderId="0" xfId="0" applyFont="1" applyFill="1" applyAlignment="1">
      <alignment vertical="top" wrapText="1"/>
    </xf>
    <xf numFmtId="0" fontId="14" fillId="26" borderId="10" xfId="0" applyFont="1" applyFill="1" applyBorder="1" applyAlignment="1">
      <alignment horizontal="center"/>
    </xf>
    <xf numFmtId="0" fontId="14" fillId="29" borderId="0" xfId="0" applyFont="1" applyFill="1"/>
    <xf numFmtId="0" fontId="15" fillId="29" borderId="0" xfId="0" applyFont="1" applyFill="1"/>
    <xf numFmtId="2" fontId="2" fillId="29" borderId="0" xfId="0" applyNumberFormat="1" applyFont="1" applyFill="1" applyBorder="1"/>
    <xf numFmtId="0" fontId="9" fillId="29" borderId="0" xfId="0" applyFont="1" applyFill="1"/>
    <xf numFmtId="0" fontId="11" fillId="29" borderId="0" xfId="0" applyFont="1" applyFill="1" applyAlignment="1">
      <alignment horizontal="left"/>
    </xf>
    <xf numFmtId="3" fontId="80" fillId="29" borderId="0" xfId="0" applyNumberFormat="1" applyFont="1" applyFill="1" applyAlignment="1">
      <alignment horizontal="right"/>
    </xf>
    <xf numFmtId="2" fontId="11" fillId="29" borderId="0" xfId="0" applyNumberFormat="1" applyFont="1" applyFill="1" applyBorder="1"/>
    <xf numFmtId="0" fontId="81" fillId="29" borderId="0" xfId="0" applyFont="1" applyFill="1"/>
    <xf numFmtId="0" fontId="11" fillId="29" borderId="0" xfId="0" applyFont="1" applyFill="1"/>
    <xf numFmtId="0" fontId="11" fillId="29" borderId="0" xfId="0" applyFont="1" applyFill="1" applyAlignment="1">
      <alignment horizontal="center"/>
    </xf>
    <xf numFmtId="175" fontId="80" fillId="29" borderId="0" xfId="0" applyNumberFormat="1" applyFont="1" applyFill="1" applyAlignment="1">
      <alignment horizontal="right"/>
    </xf>
    <xf numFmtId="3" fontId="61" fillId="29" borderId="0" xfId="0" applyNumberFormat="1" applyFont="1" applyFill="1" applyAlignment="1">
      <alignment horizontal="center"/>
    </xf>
    <xf numFmtId="170" fontId="61" fillId="29" borderId="0" xfId="0" applyNumberFormat="1" applyFont="1" applyFill="1" applyAlignment="1">
      <alignment horizontal="center"/>
    </xf>
    <xf numFmtId="0" fontId="11" fillId="29" borderId="0" xfId="0" applyFont="1" applyFill="1" applyAlignment="1">
      <alignment horizontal="right"/>
    </xf>
    <xf numFmtId="164" fontId="80" fillId="29" borderId="0" xfId="0" applyNumberFormat="1" applyFont="1" applyFill="1" applyAlignment="1">
      <alignment horizontal="right"/>
    </xf>
    <xf numFmtId="0" fontId="82" fillId="29" borderId="0" xfId="0" applyFont="1" applyFill="1"/>
    <xf numFmtId="0" fontId="9" fillId="29" borderId="0" xfId="0" applyFont="1" applyFill="1" applyAlignment="1">
      <alignment horizontal="center"/>
    </xf>
    <xf numFmtId="2" fontId="80" fillId="29" borderId="0" xfId="0" applyNumberFormat="1" applyFont="1" applyFill="1" applyAlignment="1">
      <alignment horizontal="right"/>
    </xf>
    <xf numFmtId="167" fontId="80" fillId="29" borderId="0" xfId="0" applyNumberFormat="1" applyFont="1" applyFill="1" applyAlignment="1">
      <alignment horizontal="right"/>
    </xf>
    <xf numFmtId="3" fontId="61" fillId="29" borderId="0" xfId="0" applyNumberFormat="1" applyFont="1" applyFill="1" applyBorder="1"/>
    <xf numFmtId="3" fontId="61" fillId="29" borderId="13" xfId="0" applyNumberFormat="1" applyFont="1" applyFill="1" applyBorder="1"/>
    <xf numFmtId="0" fontId="61" fillId="29" borderId="0" xfId="0" applyFont="1" applyFill="1"/>
    <xf numFmtId="0" fontId="61" fillId="29" borderId="12" xfId="0" applyFont="1" applyFill="1" applyBorder="1" applyAlignment="1">
      <alignment horizontal="left"/>
    </xf>
    <xf numFmtId="3" fontId="61" fillId="29" borderId="0" xfId="0" applyNumberFormat="1" applyFont="1" applyFill="1" applyBorder="1" applyAlignment="1">
      <alignment horizontal="right"/>
    </xf>
    <xf numFmtId="3" fontId="61" fillId="29" borderId="0" xfId="0" applyNumberFormat="1" applyFont="1" applyFill="1" applyBorder="1" applyAlignment="1">
      <alignment horizontal="right" vertical="top" wrapText="1"/>
    </xf>
    <xf numFmtId="175" fontId="61" fillId="29" borderId="1" xfId="0" applyNumberFormat="1" applyFont="1" applyFill="1" applyBorder="1" applyAlignment="1">
      <alignment horizontal="right" vertical="top" wrapText="1"/>
    </xf>
    <xf numFmtId="166" fontId="15" fillId="26" borderId="0" xfId="0" applyNumberFormat="1" applyFont="1" applyFill="1" applyBorder="1"/>
    <xf numFmtId="0" fontId="61" fillId="29" borderId="14" xfId="0" applyFont="1" applyFill="1" applyBorder="1" applyAlignment="1">
      <alignment horizontal="left"/>
    </xf>
    <xf numFmtId="2" fontId="61" fillId="29" borderId="7" xfId="0" applyNumberFormat="1" applyFont="1" applyFill="1" applyBorder="1"/>
    <xf numFmtId="2" fontId="61" fillId="29" borderId="15" xfId="0" applyNumberFormat="1" applyFont="1" applyFill="1" applyBorder="1"/>
    <xf numFmtId="0" fontId="15" fillId="26" borderId="20" xfId="0" applyFont="1" applyFill="1" applyBorder="1"/>
    <xf numFmtId="164" fontId="61" fillId="29" borderId="12" xfId="0" quotePrefix="1" applyNumberFormat="1" applyFont="1" applyFill="1" applyBorder="1" applyAlignment="1">
      <alignment horizontal="left" vertical="center"/>
    </xf>
    <xf numFmtId="2" fontId="61" fillId="29" borderId="0" xfId="0" applyNumberFormat="1" applyFont="1" applyFill="1" applyBorder="1" applyAlignment="1">
      <alignment horizontal="right"/>
    </xf>
    <xf numFmtId="2" fontId="61" fillId="29" borderId="0" xfId="0" applyNumberFormat="1" applyFont="1" applyFill="1" applyAlignment="1">
      <alignment horizontal="right"/>
    </xf>
    <xf numFmtId="0" fontId="61" fillId="29" borderId="0" xfId="0" applyFont="1" applyFill="1" applyAlignment="1">
      <alignment horizontal="center"/>
    </xf>
    <xf numFmtId="9" fontId="11" fillId="29" borderId="0" xfId="0" applyNumberFormat="1" applyFont="1" applyFill="1"/>
    <xf numFmtId="0" fontId="68" fillId="29" borderId="12" xfId="0" applyFont="1" applyFill="1" applyBorder="1"/>
    <xf numFmtId="0" fontId="68" fillId="29" borderId="0" xfId="0" applyFont="1" applyFill="1" applyBorder="1"/>
    <xf numFmtId="0" fontId="68" fillId="29" borderId="0" xfId="0" applyFont="1" applyFill="1" applyBorder="1" applyAlignment="1">
      <alignment horizontal="center"/>
    </xf>
    <xf numFmtId="164" fontId="68" fillId="29" borderId="0" xfId="0" applyNumberFormat="1" applyFont="1" applyFill="1" applyBorder="1" applyAlignment="1">
      <alignment horizontal="center"/>
    </xf>
    <xf numFmtId="0" fontId="14" fillId="26" borderId="11" xfId="0" applyFont="1" applyFill="1" applyBorder="1" applyAlignment="1">
      <alignment horizontal="center"/>
    </xf>
    <xf numFmtId="164" fontId="68" fillId="29" borderId="13" xfId="0" applyNumberFormat="1" applyFont="1" applyFill="1" applyBorder="1" applyAlignment="1">
      <alignment horizontal="center"/>
    </xf>
    <xf numFmtId="166" fontId="14" fillId="26" borderId="10" xfId="0" applyNumberFormat="1" applyFont="1" applyFill="1" applyBorder="1"/>
    <xf numFmtId="166" fontId="14" fillId="26" borderId="11" xfId="0" applyNumberFormat="1" applyFont="1" applyFill="1" applyBorder="1"/>
    <xf numFmtId="8" fontId="14" fillId="26" borderId="38" xfId="0" applyNumberFormat="1" applyFont="1" applyFill="1" applyBorder="1" applyAlignment="1">
      <alignment horizontal="center"/>
    </xf>
    <xf numFmtId="8" fontId="14" fillId="26" borderId="36" xfId="0" applyNumberFormat="1" applyFont="1" applyFill="1" applyBorder="1" applyAlignment="1">
      <alignment horizontal="center"/>
    </xf>
    <xf numFmtId="178" fontId="61" fillId="29" borderId="1" xfId="0" applyNumberFormat="1" applyFont="1" applyFill="1" applyBorder="1" applyAlignment="1">
      <alignment horizontal="right" vertical="top" wrapText="1"/>
    </xf>
    <xf numFmtId="178" fontId="15" fillId="26" borderId="0" xfId="0" applyNumberFormat="1" applyFont="1" applyFill="1" applyBorder="1" applyAlignment="1">
      <alignment horizontal="right" vertical="top" wrapText="1"/>
    </xf>
    <xf numFmtId="0" fontId="0" fillId="26" borderId="0" xfId="0" applyFont="1" applyFill="1" applyAlignment="1">
      <alignment vertical="top" wrapText="1"/>
    </xf>
    <xf numFmtId="0" fontId="5" fillId="29" borderId="0" xfId="8" applyFill="1"/>
    <xf numFmtId="0" fontId="68" fillId="29" borderId="0" xfId="0" applyFont="1" applyFill="1" applyAlignment="1">
      <alignment horizontal="left"/>
    </xf>
    <xf numFmtId="0" fontId="68" fillId="29" borderId="10" xfId="0" applyFont="1" applyFill="1" applyBorder="1" applyAlignment="1">
      <alignment horizontal="center"/>
    </xf>
    <xf numFmtId="2" fontId="61" fillId="29" borderId="12" xfId="0" applyNumberFormat="1" applyFont="1" applyFill="1" applyBorder="1" applyAlignment="1">
      <alignment horizontal="center"/>
    </xf>
    <xf numFmtId="0" fontId="61" fillId="29" borderId="0" xfId="0" applyFont="1" applyFill="1" applyBorder="1" applyAlignment="1">
      <alignment horizontal="center"/>
    </xf>
    <xf numFmtId="164" fontId="61" fillId="29" borderId="0" xfId="0" applyNumberFormat="1" applyFont="1" applyFill="1" applyBorder="1"/>
    <xf numFmtId="164" fontId="61" fillId="29" borderId="0" xfId="0" applyNumberFormat="1" applyFont="1" applyFill="1" applyBorder="1" applyAlignment="1">
      <alignment horizontal="center"/>
    </xf>
    <xf numFmtId="170" fontId="61" fillId="29" borderId="0" xfId="0" applyNumberFormat="1" applyFont="1" applyFill="1" applyBorder="1" applyAlignment="1">
      <alignment horizontal="center"/>
    </xf>
    <xf numFmtId="2" fontId="61" fillId="29" borderId="14" xfId="0" applyNumberFormat="1" applyFont="1" applyFill="1" applyBorder="1" applyAlignment="1">
      <alignment horizontal="center"/>
    </xf>
    <xf numFmtId="2" fontId="61" fillId="29" borderId="9" xfId="0" applyNumberFormat="1" applyFont="1" applyFill="1" applyBorder="1" applyAlignment="1">
      <alignment horizontal="center"/>
    </xf>
    <xf numFmtId="164" fontId="61" fillId="29" borderId="10" xfId="0" applyNumberFormat="1" applyFont="1" applyFill="1" applyBorder="1" applyAlignment="1">
      <alignment horizontal="center"/>
    </xf>
    <xf numFmtId="164" fontId="61" fillId="29" borderId="10" xfId="0" applyNumberFormat="1" applyFont="1" applyFill="1" applyBorder="1"/>
    <xf numFmtId="0" fontId="14" fillId="26" borderId="0" xfId="0" applyFont="1" applyFill="1" applyAlignment="1">
      <alignment horizontal="right"/>
    </xf>
    <xf numFmtId="0" fontId="85" fillId="29" borderId="1" xfId="0" applyFont="1" applyFill="1" applyBorder="1"/>
    <xf numFmtId="0" fontId="78" fillId="29" borderId="0" xfId="0" applyFont="1" applyFill="1" applyAlignment="1">
      <alignment horizontal="center"/>
    </xf>
    <xf numFmtId="0" fontId="0" fillId="0" borderId="0" xfId="0" applyFill="1"/>
    <xf numFmtId="0" fontId="61" fillId="26" borderId="12" xfId="0" applyFont="1" applyFill="1" applyBorder="1"/>
    <xf numFmtId="0" fontId="61" fillId="26" borderId="0" xfId="0" applyFont="1" applyFill="1" applyBorder="1"/>
    <xf numFmtId="0" fontId="61" fillId="26" borderId="0" xfId="0" applyFont="1" applyFill="1" applyBorder="1" applyAlignment="1">
      <alignment horizontal="center"/>
    </xf>
    <xf numFmtId="164" fontId="61" fillId="26" borderId="0" xfId="0" applyNumberFormat="1" applyFont="1" applyFill="1" applyBorder="1" applyAlignment="1">
      <alignment horizontal="center"/>
    </xf>
    <xf numFmtId="164" fontId="61" fillId="26" borderId="13" xfId="0" applyNumberFormat="1" applyFont="1" applyFill="1" applyBorder="1" applyAlignment="1">
      <alignment horizontal="center"/>
    </xf>
    <xf numFmtId="0" fontId="87" fillId="0" borderId="0" xfId="0" applyFont="1" applyAlignment="1">
      <alignment horizontal="left" wrapText="1"/>
    </xf>
    <xf numFmtId="0" fontId="88" fillId="0" borderId="0" xfId="0" applyFont="1" applyAlignment="1">
      <alignment horizontal="left" wrapText="1"/>
    </xf>
    <xf numFmtId="0" fontId="61" fillId="29" borderId="0" xfId="0" applyFont="1" applyFill="1" applyAlignment="1">
      <alignment horizontal="left" vertical="top" wrapText="1"/>
    </xf>
    <xf numFmtId="0" fontId="53" fillId="29" borderId="0" xfId="0" applyFont="1" applyFill="1" applyAlignment="1">
      <alignment horizontal="left" vertical="top" wrapText="1"/>
    </xf>
    <xf numFmtId="0" fontId="15" fillId="29" borderId="0" xfId="0" applyFont="1" applyFill="1" applyAlignment="1">
      <alignment horizontal="left" wrapText="1"/>
    </xf>
    <xf numFmtId="0" fontId="15" fillId="29" borderId="0" xfId="0" applyFont="1" applyFill="1" applyAlignment="1">
      <alignment horizontal="left" vertical="top" wrapText="1"/>
    </xf>
    <xf numFmtId="0" fontId="53" fillId="29" borderId="0" xfId="0" applyFont="1" applyFill="1" applyAlignment="1">
      <alignment horizontal="left" vertical="center" wrapText="1"/>
    </xf>
    <xf numFmtId="0" fontId="61" fillId="29" borderId="0" xfId="0" applyFont="1" applyFill="1" applyAlignment="1">
      <alignment horizontal="left" wrapText="1"/>
    </xf>
    <xf numFmtId="0" fontId="44" fillId="29" borderId="36" xfId="0" applyFont="1" applyFill="1" applyBorder="1" applyAlignment="1">
      <alignment horizontal="center"/>
    </xf>
    <xf numFmtId="0" fontId="14" fillId="26" borderId="14" xfId="0" applyFont="1" applyFill="1" applyBorder="1" applyAlignment="1">
      <alignment horizontal="right"/>
    </xf>
    <xf numFmtId="0" fontId="14" fillId="26" borderId="36" xfId="0" applyFont="1" applyFill="1" applyBorder="1" applyAlignment="1">
      <alignment horizontal="right"/>
    </xf>
    <xf numFmtId="0" fontId="15" fillId="26" borderId="0" xfId="0" applyFont="1" applyFill="1" applyAlignment="1">
      <alignment vertical="top" wrapText="1"/>
    </xf>
    <xf numFmtId="0" fontId="15" fillId="26" borderId="0" xfId="0" applyFont="1" applyFill="1" applyAlignment="1">
      <alignment horizontal="left" vertical="top" wrapText="1"/>
    </xf>
    <xf numFmtId="0" fontId="14" fillId="26" borderId="36" xfId="0" applyFont="1" applyFill="1" applyBorder="1" applyAlignment="1">
      <alignment horizontal="center" vertical="center" wrapText="1"/>
    </xf>
    <xf numFmtId="0" fontId="45" fillId="26" borderId="19" xfId="0" applyFont="1" applyFill="1" applyBorder="1" applyAlignment="1">
      <alignment horizontal="center" vertical="center" textRotation="90"/>
    </xf>
    <xf numFmtId="0" fontId="45" fillId="26" borderId="12" xfId="0" applyFont="1" applyFill="1" applyBorder="1" applyAlignment="1">
      <alignment horizontal="center" vertical="center" textRotation="90"/>
    </xf>
    <xf numFmtId="0" fontId="45" fillId="26" borderId="14" xfId="0" applyFont="1" applyFill="1" applyBorder="1" applyAlignment="1">
      <alignment horizontal="center" vertical="center" textRotation="90"/>
    </xf>
    <xf numFmtId="0" fontId="14" fillId="26" borderId="36" xfId="0" applyFont="1" applyFill="1" applyBorder="1" applyAlignment="1">
      <alignment horizontal="center"/>
    </xf>
    <xf numFmtId="0" fontId="14" fillId="26" borderId="10" xfId="0" applyFont="1" applyFill="1" applyBorder="1" applyAlignment="1">
      <alignment horizontal="center"/>
    </xf>
    <xf numFmtId="0" fontId="46" fillId="26" borderId="0" xfId="0" applyFont="1" applyFill="1" applyAlignment="1">
      <alignment horizontal="center" vertical="top" wrapText="1"/>
    </xf>
    <xf numFmtId="0" fontId="15" fillId="26" borderId="0" xfId="0" applyFont="1" applyFill="1" applyAlignment="1">
      <alignment horizontal="left" wrapText="1"/>
    </xf>
    <xf numFmtId="0" fontId="42" fillId="26" borderId="0" xfId="0" applyFont="1" applyFill="1" applyAlignment="1">
      <alignment horizontal="left" vertical="top" wrapText="1"/>
    </xf>
    <xf numFmtId="0" fontId="14" fillId="26" borderId="0" xfId="0" applyFont="1" applyFill="1" applyBorder="1" applyAlignment="1">
      <alignment horizontal="left" vertical="top" wrapText="1"/>
    </xf>
    <xf numFmtId="0" fontId="14" fillId="26" borderId="1" xfId="0" applyFont="1" applyFill="1" applyBorder="1" applyAlignment="1">
      <alignment horizontal="left" vertical="top" wrapText="1"/>
    </xf>
    <xf numFmtId="0" fontId="14" fillId="26" borderId="0" xfId="0" applyFont="1" applyFill="1" applyAlignment="1">
      <alignment horizontal="left" vertical="top" wrapText="1"/>
    </xf>
    <xf numFmtId="0" fontId="49" fillId="26" borderId="0" xfId="0" applyFont="1" applyFill="1" applyBorder="1" applyAlignment="1">
      <alignment horizontal="left" vertical="top"/>
    </xf>
    <xf numFmtId="0" fontId="48" fillId="29" borderId="0" xfId="0" applyFont="1" applyFill="1" applyBorder="1" applyAlignment="1">
      <alignment horizontal="left" vertical="top" wrapText="1"/>
    </xf>
    <xf numFmtId="0" fontId="45" fillId="26" borderId="0" xfId="0" applyFont="1" applyFill="1" applyBorder="1" applyAlignment="1">
      <alignment horizontal="left" vertical="top" wrapText="1"/>
    </xf>
    <xf numFmtId="0" fontId="0" fillId="29" borderId="0" xfId="0" applyFont="1" applyFill="1" applyBorder="1" applyAlignment="1">
      <alignment horizontal="left" vertical="top" wrapText="1"/>
    </xf>
    <xf numFmtId="0" fontId="0" fillId="26" borderId="0" xfId="0" applyFont="1" applyFill="1" applyBorder="1" applyAlignment="1">
      <alignment horizontal="left" vertical="top" wrapText="1"/>
    </xf>
    <xf numFmtId="0" fontId="48" fillId="29" borderId="0" xfId="0" applyFont="1" applyFill="1" applyBorder="1" applyAlignment="1">
      <alignment vertical="center" wrapText="1"/>
    </xf>
    <xf numFmtId="0" fontId="15" fillId="26" borderId="6" xfId="0" applyFont="1" applyFill="1" applyBorder="1" applyAlignment="1">
      <alignment horizontal="left" wrapText="1"/>
    </xf>
    <xf numFmtId="0" fontId="15" fillId="26" borderId="0" xfId="0" applyFont="1" applyFill="1" applyBorder="1" applyAlignment="1">
      <alignment horizontal="left" wrapText="1"/>
    </xf>
    <xf numFmtId="0" fontId="14" fillId="26" borderId="0" xfId="0" applyFont="1" applyFill="1" applyBorder="1" applyAlignment="1">
      <alignment horizontal="center"/>
    </xf>
    <xf numFmtId="0" fontId="0" fillId="26" borderId="0" xfId="0" applyFont="1" applyFill="1" applyBorder="1" applyAlignment="1">
      <alignment horizontal="center"/>
    </xf>
    <xf numFmtId="0" fontId="58" fillId="26" borderId="0" xfId="0" applyFont="1" applyFill="1" applyAlignment="1">
      <alignment horizontal="center" vertical="center"/>
    </xf>
    <xf numFmtId="9" fontId="15" fillId="26" borderId="0" xfId="4" applyFont="1" applyFill="1" applyAlignment="1">
      <alignment horizontal="left" vertical="top" wrapText="1"/>
    </xf>
  </cellXfs>
  <cellStyles count="64">
    <cellStyle name="20% - Accent1 2" xfId="14" xr:uid="{00000000-0005-0000-0000-000000000000}"/>
    <cellStyle name="20% - Accent2 2" xfId="15" xr:uid="{00000000-0005-0000-0000-000001000000}"/>
    <cellStyle name="20% - Accent3 2" xfId="16" xr:uid="{00000000-0005-0000-0000-000002000000}"/>
    <cellStyle name="20% - Accent4 2" xfId="17" xr:uid="{00000000-0005-0000-0000-000003000000}"/>
    <cellStyle name="20% - Accent5 2" xfId="18" xr:uid="{00000000-0005-0000-0000-000004000000}"/>
    <cellStyle name="20% - Accent6 2" xfId="19" xr:uid="{00000000-0005-0000-0000-000005000000}"/>
    <cellStyle name="40% - Accent1 2" xfId="20" xr:uid="{00000000-0005-0000-0000-000006000000}"/>
    <cellStyle name="40% - Accent2 2" xfId="21" xr:uid="{00000000-0005-0000-0000-000007000000}"/>
    <cellStyle name="40% - Accent3 2" xfId="22" xr:uid="{00000000-0005-0000-0000-000008000000}"/>
    <cellStyle name="40% - Accent4 2" xfId="23" xr:uid="{00000000-0005-0000-0000-000009000000}"/>
    <cellStyle name="40% - Accent5 2" xfId="24" xr:uid="{00000000-0005-0000-0000-00000A000000}"/>
    <cellStyle name="40% - Accent6 2" xfId="25" xr:uid="{00000000-0005-0000-0000-00000B000000}"/>
    <cellStyle name="60% - Accent1 2" xfId="26" xr:uid="{00000000-0005-0000-0000-00000C000000}"/>
    <cellStyle name="60% - Accent2 2" xfId="27" xr:uid="{00000000-0005-0000-0000-00000D000000}"/>
    <cellStyle name="60% - Accent3 2" xfId="28" xr:uid="{00000000-0005-0000-0000-00000E000000}"/>
    <cellStyle name="60% - Accent4 2" xfId="29" xr:uid="{00000000-0005-0000-0000-00000F000000}"/>
    <cellStyle name="60% - Accent5 2" xfId="30" xr:uid="{00000000-0005-0000-0000-000010000000}"/>
    <cellStyle name="60% - Accent6 2" xfId="31" xr:uid="{00000000-0005-0000-0000-000011000000}"/>
    <cellStyle name="Accent1 2" xfId="32" xr:uid="{00000000-0005-0000-0000-000012000000}"/>
    <cellStyle name="Accent2 2" xfId="33" xr:uid="{00000000-0005-0000-0000-000013000000}"/>
    <cellStyle name="Accent3 2" xfId="34" xr:uid="{00000000-0005-0000-0000-000014000000}"/>
    <cellStyle name="Accent4 2" xfId="35" xr:uid="{00000000-0005-0000-0000-000015000000}"/>
    <cellStyle name="Accent5 2" xfId="36" xr:uid="{00000000-0005-0000-0000-000016000000}"/>
    <cellStyle name="Accent6 2" xfId="37" xr:uid="{00000000-0005-0000-0000-000017000000}"/>
    <cellStyle name="Bad" xfId="63" builtinId="27"/>
    <cellStyle name="Bad 2" xfId="38" xr:uid="{00000000-0005-0000-0000-000019000000}"/>
    <cellStyle name="Calculation 2" xfId="39" xr:uid="{00000000-0005-0000-0000-00001A000000}"/>
    <cellStyle name="Check Cell 2" xfId="40" xr:uid="{00000000-0005-0000-0000-00001B000000}"/>
    <cellStyle name="Comma" xfId="10" builtinId="3"/>
    <cellStyle name="Comma 2" xfId="2" xr:uid="{00000000-0005-0000-0000-00001D000000}"/>
    <cellStyle name="Comma 2 2" xfId="41" xr:uid="{00000000-0005-0000-0000-00001E000000}"/>
    <cellStyle name="Comma 3" xfId="42" xr:uid="{00000000-0005-0000-0000-00001F000000}"/>
    <cellStyle name="Comma 3 2" xfId="43" xr:uid="{00000000-0005-0000-0000-000020000000}"/>
    <cellStyle name="Comma 4" xfId="44" xr:uid="{00000000-0005-0000-0000-000021000000}"/>
    <cellStyle name="Comma 4 2" xfId="45" xr:uid="{00000000-0005-0000-0000-000022000000}"/>
    <cellStyle name="Currency" xfId="11" builtinId="4"/>
    <cellStyle name="Currency 2" xfId="3" xr:uid="{00000000-0005-0000-0000-000024000000}"/>
    <cellStyle name="Explanatory Text 2" xfId="46" xr:uid="{00000000-0005-0000-0000-000025000000}"/>
    <cellStyle name="Good" xfId="62" builtinId="26"/>
    <cellStyle name="Good 2" xfId="47" xr:uid="{00000000-0005-0000-0000-000027000000}"/>
    <cellStyle name="Heading 1 2" xfId="48" xr:uid="{00000000-0005-0000-0000-000028000000}"/>
    <cellStyle name="Heading 2 2" xfId="49" xr:uid="{00000000-0005-0000-0000-000029000000}"/>
    <cellStyle name="Heading 3 2" xfId="50" xr:uid="{00000000-0005-0000-0000-00002A000000}"/>
    <cellStyle name="Heading 4 2" xfId="51" xr:uid="{00000000-0005-0000-0000-00002B000000}"/>
    <cellStyle name="Hyperlink" xfId="8" builtinId="8"/>
    <cellStyle name="Hyperlink 2" xfId="9" xr:uid="{00000000-0005-0000-0000-00002D000000}"/>
    <cellStyle name="Input 2" xfId="52" xr:uid="{00000000-0005-0000-0000-00002E000000}"/>
    <cellStyle name="Linked Cell 2" xfId="53" xr:uid="{00000000-0005-0000-0000-00002F000000}"/>
    <cellStyle name="Neutral 2" xfId="54" xr:uid="{00000000-0005-0000-0000-000030000000}"/>
    <cellStyle name="Normal" xfId="0" builtinId="0"/>
    <cellStyle name="Normal 2" xfId="1" xr:uid="{00000000-0005-0000-0000-000032000000}"/>
    <cellStyle name="Normal 2 2" xfId="7" xr:uid="{00000000-0005-0000-0000-000033000000}"/>
    <cellStyle name="Normal 3" xfId="5" xr:uid="{00000000-0005-0000-0000-000034000000}"/>
    <cellStyle name="Normal 3 2" xfId="55" xr:uid="{00000000-0005-0000-0000-000035000000}"/>
    <cellStyle name="Normal 4" xfId="12" xr:uid="{00000000-0005-0000-0000-000036000000}"/>
    <cellStyle name="Normal 4 2" xfId="56" xr:uid="{00000000-0005-0000-0000-000037000000}"/>
    <cellStyle name="Normal 84" xfId="13" xr:uid="{00000000-0005-0000-0000-000038000000}"/>
    <cellStyle name="Note 2" xfId="57" xr:uid="{00000000-0005-0000-0000-000039000000}"/>
    <cellStyle name="Output 2" xfId="58" xr:uid="{00000000-0005-0000-0000-00003A000000}"/>
    <cellStyle name="Percent" xfId="6" builtinId="5"/>
    <cellStyle name="Percent 2" xfId="4" xr:uid="{00000000-0005-0000-0000-00003C000000}"/>
    <cellStyle name="Title 2" xfId="59" xr:uid="{00000000-0005-0000-0000-00003D000000}"/>
    <cellStyle name="Total 2" xfId="60" xr:uid="{00000000-0005-0000-0000-00003E000000}"/>
    <cellStyle name="Warning Text 2" xfId="61" xr:uid="{00000000-0005-0000-0000-00003F000000}"/>
  </cellStyles>
  <dxfs count="0"/>
  <tableStyles count="0" defaultTableStyle="TableStyleMedium9" defaultPivotStyle="PivotStyleLight16"/>
  <colors>
    <mruColors>
      <color rgb="FF663300"/>
      <color rgb="FFFFD5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8842905322607"/>
          <c:y val="5.986618258337191E-2"/>
          <c:w val="0.69011580333019829"/>
          <c:h val="0.69996263470283904"/>
        </c:manualLayout>
      </c:layout>
      <c:barChart>
        <c:barDir val="bar"/>
        <c:grouping val="clustered"/>
        <c:varyColors val="0"/>
        <c:ser>
          <c:idx val="0"/>
          <c:order val="0"/>
          <c:tx>
            <c:v>Lower bound</c:v>
          </c:tx>
          <c:spPr>
            <a:solidFill>
              <a:schemeClr val="accent1"/>
            </a:solidFill>
            <a:ln>
              <a:noFill/>
            </a:ln>
            <a:effectLst/>
          </c:spPr>
          <c:invertIfNegative val="0"/>
          <c:dLbls>
            <c:dLbl>
              <c:idx val="0"/>
              <c:layout>
                <c:manualLayout>
                  <c:x val="-8.5657624448053672E-3"/>
                  <c:y val="3.86259607735430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05-4A52-B127-38DA6A12B7ED}"/>
                </c:ext>
              </c:extLst>
            </c:dLbl>
            <c:dLbl>
              <c:idx val="1"/>
              <c:layout>
                <c:manualLayout>
                  <c:x val="-2.8043870977431202E-3"/>
                  <c:y val="3.9176600402686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05-4A52-B127-38DA6A12B7ED}"/>
                </c:ext>
              </c:extLst>
            </c:dLbl>
            <c:dLbl>
              <c:idx val="2"/>
              <c:layout>
                <c:manualLayout>
                  <c:x val="-7.8492391437428782E-2"/>
                  <c:y val="5.1598790556851579E-3"/>
                </c:manualLayout>
              </c:layout>
              <c:showLegendKey val="0"/>
              <c:showVal val="1"/>
              <c:showCatName val="0"/>
              <c:showSerName val="0"/>
              <c:showPercent val="0"/>
              <c:showBubbleSize val="0"/>
              <c:extLst>
                <c:ext xmlns:c15="http://schemas.microsoft.com/office/drawing/2012/chart" uri="{CE6537A1-D6FC-4f65-9D91-7224C49458BB}">
                  <c15:layout>
                    <c:manualLayout>
                      <c:w val="6.451629723921716E-2"/>
                      <c:h val="6.1470817430477741E-2"/>
                    </c:manualLayout>
                  </c15:layout>
                </c:ext>
                <c:ext xmlns:c16="http://schemas.microsoft.com/office/drawing/2014/chart" uri="{C3380CC4-5D6E-409C-BE32-E72D297353CC}">
                  <c16:uniqueId val="{00000003-9D05-4A52-B127-38DA6A12B7ED}"/>
                </c:ext>
              </c:extLst>
            </c:dLbl>
            <c:dLbl>
              <c:idx val="3"/>
              <c:layout>
                <c:manualLayout>
                  <c:x val="-8.2483713815344195E-3"/>
                  <c:y val="-2.6262565524370137E-3"/>
                </c:manualLayout>
              </c:layout>
              <c:showLegendKey val="0"/>
              <c:showVal val="1"/>
              <c:showCatName val="0"/>
              <c:showSerName val="0"/>
              <c:showPercent val="0"/>
              <c:showBubbleSize val="0"/>
              <c:extLst>
                <c:ext xmlns:c15="http://schemas.microsoft.com/office/drawing/2012/chart" uri="{CE6537A1-D6FC-4f65-9D91-7224C49458BB}">
                  <c15:layout>
                    <c:manualLayout>
                      <c:w val="6.9494812803518102E-2"/>
                      <c:h val="7.5823813288760644E-2"/>
                    </c:manualLayout>
                  </c15:layout>
                </c:ext>
                <c:ext xmlns:c16="http://schemas.microsoft.com/office/drawing/2014/chart" uri="{C3380CC4-5D6E-409C-BE32-E72D297353CC}">
                  <c16:uniqueId val="{00000004-9D05-4A52-B127-38DA6A12B7ED}"/>
                </c:ext>
              </c:extLst>
            </c:dLbl>
            <c:dLbl>
              <c:idx val="4"/>
              <c:layout>
                <c:manualLayout>
                  <c:x val="-2.7993163988214473E-3"/>
                  <c:y val="3.9900153478827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05-4A52-B127-38DA6A12B7ED}"/>
                </c:ext>
              </c:extLst>
            </c:dLbl>
            <c:dLbl>
              <c:idx val="5"/>
              <c:layout>
                <c:manualLayout>
                  <c:x val="-8.4005950531740019E-3"/>
                  <c:y val="-3.610282300778645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05-4A52-B127-38DA6A12B7ED}"/>
                </c:ext>
              </c:extLst>
            </c:dLbl>
            <c:dLbl>
              <c:idx val="6"/>
              <c:layout>
                <c:manualLayout>
                  <c:x val="-1.63474018965038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05-4A52-B127-38DA6A12B7ED}"/>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Sensitivity!$R$6:$R$13</c15:sqref>
                  </c15:fullRef>
                </c:ext>
              </c:extLst>
              <c:f>Sensitivity!$R$7:$R$13</c:f>
              <c:strCache>
                <c:ptCount val="7"/>
                <c:pt idx="0">
                  <c:v>Seed </c:v>
                </c:pt>
                <c:pt idx="1">
                  <c:v>Transportation</c:v>
                </c:pt>
                <c:pt idx="2">
                  <c:v>Soybean revenue loss</c:v>
                </c:pt>
                <c:pt idx="3">
                  <c:v>Fertilizer</c:v>
                </c:pt>
                <c:pt idx="4">
                  <c:v>Harvest</c:v>
                </c:pt>
                <c:pt idx="5">
                  <c:v>Establishment</c:v>
                </c:pt>
                <c:pt idx="6">
                  <c:v>Oilseed yield</c:v>
                </c:pt>
              </c:strCache>
            </c:strRef>
          </c:cat>
          <c:val>
            <c:numRef>
              <c:extLst>
                <c:ext xmlns:c15="http://schemas.microsoft.com/office/drawing/2012/chart" uri="{02D57815-91ED-43cb-92C2-25804820EDAC}">
                  <c15:fullRef>
                    <c15:sqref>Sensitivity!$S$6:$S$13</c15:sqref>
                  </c15:fullRef>
                </c:ext>
              </c:extLst>
              <c:f>Sensitivity!$S$7:$S$13</c:f>
              <c:numCache>
                <c:formatCode>0.00</c:formatCode>
                <c:ptCount val="7"/>
                <c:pt idx="0">
                  <c:v>12.633956434651527</c:v>
                </c:pt>
                <c:pt idx="1">
                  <c:v>12.708255542937435</c:v>
                </c:pt>
                <c:pt idx="2">
                  <c:v>13.124432625127719</c:v>
                </c:pt>
                <c:pt idx="3">
                  <c:v>11.54672974346439</c:v>
                </c:pt>
                <c:pt idx="4">
                  <c:v>11.102701193708681</c:v>
                </c:pt>
                <c:pt idx="5">
                  <c:v>11.076540497921016</c:v>
                </c:pt>
                <c:pt idx="6">
                  <c:v>26.248865250255438</c:v>
                </c:pt>
              </c:numCache>
            </c:numRef>
          </c:val>
          <c:extLst>
            <c:ext xmlns:c15="http://schemas.microsoft.com/office/drawing/2012/chart" uri="{02D57815-91ED-43cb-92C2-25804820EDAC}">
              <c15:categoryFilterExceptions>
                <c15:categoryFilterException>
                  <c15:sqref>Sensitivity!$S$6</c15:sqref>
                  <c15:dLbl>
                    <c:idx val="-1"/>
                    <c:layout>
                      <c:manualLayout>
                        <c:x val="-6.4413161108640468E-2"/>
                        <c:y val="8.8074332255456503E-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21EA-49B3-82B6-D28FC7ECBE7D}"/>
                      </c:ext>
                    </c:extLst>
                  </c15:dLbl>
                </c15:categoryFilterException>
              </c15:categoryFilterExceptions>
            </c:ext>
            <c:ext xmlns:c16="http://schemas.microsoft.com/office/drawing/2014/chart" uri="{C3380CC4-5D6E-409C-BE32-E72D297353CC}">
              <c16:uniqueId val="{00000008-9D05-4A52-B127-38DA6A12B7ED}"/>
            </c:ext>
          </c:extLst>
        </c:ser>
        <c:ser>
          <c:idx val="1"/>
          <c:order val="1"/>
          <c:tx>
            <c:v>Upper Bound</c:v>
          </c:tx>
          <c:spPr>
            <a:solidFill>
              <a:schemeClr val="accent2"/>
            </a:solidFill>
            <a:ln>
              <a:noFill/>
            </a:ln>
            <a:effectLst/>
          </c:spPr>
          <c:invertIfNegative val="0"/>
          <c:dLbls>
            <c:dLbl>
              <c:idx val="0"/>
              <c:layout>
                <c:manualLayout>
                  <c:x val="2.4261649666793166E-3"/>
                  <c:y val="-6.37915441364678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05-4A52-B127-38DA6A12B7ED}"/>
                </c:ext>
              </c:extLst>
            </c:dLbl>
            <c:dLbl>
              <c:idx val="1"/>
              <c:layout>
                <c:manualLayout>
                  <c:x val="-6.2660263411716075E-3"/>
                  <c:y val="-5.058248897467171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05-4A52-B127-38DA6A12B7ED}"/>
                </c:ext>
              </c:extLst>
            </c:dLbl>
            <c:dLbl>
              <c:idx val="2"/>
              <c:layout>
                <c:manualLayout>
                  <c:x val="-1.1780465185990185E-2"/>
                  <c:y val="9.0620849135812538E-3"/>
                </c:manualLayout>
              </c:layout>
              <c:showLegendKey val="0"/>
              <c:showVal val="1"/>
              <c:showCatName val="0"/>
              <c:showSerName val="0"/>
              <c:showPercent val="0"/>
              <c:showBubbleSize val="0"/>
              <c:extLst>
                <c:ext xmlns:c15="http://schemas.microsoft.com/office/drawing/2012/chart" uri="{CE6537A1-D6FC-4f65-9D91-7224C49458BB}">
                  <c15:layout>
                    <c:manualLayout>
                      <c:w val="7.5192890754045949E-2"/>
                      <c:h val="5.7785885375671253E-2"/>
                    </c:manualLayout>
                  </c15:layout>
                </c:ext>
                <c:ext xmlns:c16="http://schemas.microsoft.com/office/drawing/2014/chart" uri="{C3380CC4-5D6E-409C-BE32-E72D297353CC}">
                  <c16:uniqueId val="{0000000C-9D05-4A52-B127-38DA6A12B7ED}"/>
                </c:ext>
              </c:extLst>
            </c:dLbl>
            <c:dLbl>
              <c:idx val="3"/>
              <c:layout>
                <c:manualLayout>
                  <c:x val="1.0009758992586789E-3"/>
                  <c:y val="-1.1721457539883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05-4A52-B127-38DA6A12B7ED}"/>
                </c:ext>
              </c:extLst>
            </c:dLbl>
            <c:dLbl>
              <c:idx val="4"/>
              <c:layout>
                <c:manualLayout>
                  <c:x val="-8.41374157022280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05-4A52-B127-38DA6A12B7ED}"/>
                </c:ext>
              </c:extLst>
            </c:dLbl>
            <c:dLbl>
              <c:idx val="5"/>
              <c:layout>
                <c:manualLayout>
                  <c:x val="-7.7874470350560018E-3"/>
                  <c:y val="7.9765247617158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05-4A52-B127-38DA6A12B7ED}"/>
                </c:ext>
              </c:extLst>
            </c:dLbl>
            <c:dLbl>
              <c:idx val="6"/>
              <c:layout>
                <c:manualLayout>
                  <c:x val="-8.4005950531740019E-3"/>
                  <c:y val="-9.025705751946614E-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05-4A52-B127-38DA6A12B7ED}"/>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Sensitivity!$R$6:$R$13</c15:sqref>
                  </c15:fullRef>
                </c:ext>
              </c:extLst>
              <c:f>Sensitivity!$R$7:$R$13</c:f>
              <c:strCache>
                <c:ptCount val="7"/>
                <c:pt idx="0">
                  <c:v>Seed </c:v>
                </c:pt>
                <c:pt idx="1">
                  <c:v>Transportation</c:v>
                </c:pt>
                <c:pt idx="2">
                  <c:v>Soybean revenue loss</c:v>
                </c:pt>
                <c:pt idx="3">
                  <c:v>Fertilizer</c:v>
                </c:pt>
                <c:pt idx="4">
                  <c:v>Harvest</c:v>
                </c:pt>
                <c:pt idx="5">
                  <c:v>Establishment</c:v>
                </c:pt>
                <c:pt idx="6">
                  <c:v>Oilseed yield</c:v>
                </c:pt>
              </c:strCache>
            </c:strRef>
          </c:cat>
          <c:val>
            <c:numRef>
              <c:extLst>
                <c:ext xmlns:c15="http://schemas.microsoft.com/office/drawing/2012/chart" uri="{02D57815-91ED-43cb-92C2-25804820EDAC}">
                  <c15:fullRef>
                    <c15:sqref>Sensitivity!$T$6:$T$13</c15:sqref>
                  </c15:fullRef>
                </c:ext>
              </c:extLst>
              <c:f>Sensitivity!$T$7:$T$13</c:f>
              <c:numCache>
                <c:formatCode>0.00</c:formatCode>
                <c:ptCount val="7"/>
                <c:pt idx="0">
                  <c:v>14.105385006080098</c:v>
                </c:pt>
                <c:pt idx="1">
                  <c:v>14.372963871698571</c:v>
                </c:pt>
                <c:pt idx="2">
                  <c:v>16.892051672746767</c:v>
                </c:pt>
                <c:pt idx="3">
                  <c:v>16.279838388454376</c:v>
                </c:pt>
                <c:pt idx="4">
                  <c:v>17.167895487965794</c:v>
                </c:pt>
                <c:pt idx="5">
                  <c:v>17.220216879541127</c:v>
                </c:pt>
                <c:pt idx="6">
                  <c:v>8.7496217500851454</c:v>
                </c:pt>
              </c:numCache>
            </c:numRef>
          </c:val>
          <c:extLst>
            <c:ext xmlns:c15="http://schemas.microsoft.com/office/drawing/2012/chart" uri="{02D57815-91ED-43cb-92C2-25804820EDAC}">
              <c15:categoryFilterExceptions>
                <c15:categoryFilterException>
                  <c15:sqref>Sensitivity!$T$6</c15:sqref>
                  <c15:dLbl>
                    <c:idx val="-1"/>
                    <c:layout>
                      <c:manualLayout>
                        <c:x val="-2.2416028776337575E-2"/>
                        <c:y val="-2.3569187504981316E-5"/>
                      </c:manualLayout>
                    </c:layout>
                    <c:showLegendKey val="0"/>
                    <c:showVal val="1"/>
                    <c:showCatName val="0"/>
                    <c:showSerName val="0"/>
                    <c:showPercent val="0"/>
                    <c:showBubbleSize val="0"/>
                    <c:extLst>
                      <c:ext uri="{CE6537A1-D6FC-4f65-9D91-7224C49458BB}">
                        <c15:layout>
                          <c:manualLayout>
                            <c:w val="7.3632554832647856E-2"/>
                            <c:h val="4.5243628596666252E-2"/>
                          </c:manualLayout>
                        </c15:layout>
                      </c:ext>
                      <c:ext xmlns:c16="http://schemas.microsoft.com/office/drawing/2014/chart" uri="{C3380CC4-5D6E-409C-BE32-E72D297353CC}">
                        <c16:uniqueId val="{00000001-21EA-49B3-82B6-D28FC7ECBE7D}"/>
                      </c:ext>
                    </c:extLst>
                  </c15:dLbl>
                </c15:categoryFilterException>
              </c15:categoryFilterExceptions>
            </c:ext>
            <c:ext xmlns:c16="http://schemas.microsoft.com/office/drawing/2014/chart" uri="{C3380CC4-5D6E-409C-BE32-E72D297353CC}">
              <c16:uniqueId val="{00000011-9D05-4A52-B127-38DA6A12B7ED}"/>
            </c:ext>
          </c:extLst>
        </c:ser>
        <c:dLbls>
          <c:showLegendKey val="0"/>
          <c:showVal val="0"/>
          <c:showCatName val="0"/>
          <c:showSerName val="0"/>
          <c:showPercent val="0"/>
          <c:showBubbleSize val="0"/>
        </c:dLbls>
        <c:gapWidth val="50"/>
        <c:overlap val="100"/>
        <c:axId val="981068632"/>
        <c:axId val="981069288"/>
      </c:barChart>
      <c:catAx>
        <c:axId val="981068632"/>
        <c:scaling>
          <c:orientation val="minMax"/>
        </c:scaling>
        <c:delete val="0"/>
        <c:axPos val="l"/>
        <c:numFmt formatCode="#,##0.0" sourceLinked="0"/>
        <c:majorTickMark val="none"/>
        <c:minorTickMark val="none"/>
        <c:tickLblPos val="low"/>
        <c:spPr>
          <a:noFill/>
          <a:ln w="285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crossAx val="981069288"/>
        <c:crossesAt val="14.1"/>
        <c:auto val="1"/>
        <c:lblAlgn val="ctr"/>
        <c:lblOffset val="100"/>
        <c:noMultiLvlLbl val="0"/>
      </c:catAx>
      <c:valAx>
        <c:axId val="981069288"/>
        <c:scaling>
          <c:orientation val="minMax"/>
          <c:min val="4"/>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Times New Roman" panose="02020603050405020304" pitchFamily="18" charset="0"/>
                  </a:defRPr>
                </a:pPr>
                <a:r>
                  <a:rPr lang="en-US"/>
                  <a:t>Farm Breakeven Oilseed Price (¢ lb</a:t>
                </a:r>
                <a:r>
                  <a:rPr lang="en-US" baseline="30000"/>
                  <a:t>-1</a:t>
                </a:r>
                <a:r>
                  <a:rPr lang="en-US"/>
                  <a:t>)--Base=14.1¢/lb</a:t>
                </a:r>
                <a:r>
                  <a:rPr lang="en-US" baseline="30000"/>
                  <a:t>-</a:t>
                </a:r>
              </a:p>
            </c:rich>
          </c:tx>
          <c:layout>
            <c:manualLayout>
              <c:xMode val="edge"/>
              <c:yMode val="edge"/>
              <c:x val="0.29395728113968611"/>
              <c:y val="0.8346770349086909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title>
        <c:numFmt formatCode="0.0" sourceLinked="0"/>
        <c:majorTickMark val="cross"/>
        <c:minorTickMark val="in"/>
        <c:tickLblPos val="nextTo"/>
        <c:spPr>
          <a:noFill/>
          <a:ln>
            <a:solidFill>
              <a:schemeClr val="dk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crossAx val="981068632"/>
        <c:crosses val="autoZero"/>
        <c:crossBetween val="between"/>
        <c:majorUnit val="2"/>
        <c:minorUnit val="1"/>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n-lt"/>
          <a:cs typeface="Times New Roman" panose="02020603050405020304" pitchFamily="18" charset="0"/>
        </a:defRPr>
      </a:pPr>
      <a:endParaRPr lang="en-US"/>
    </a:p>
  </c:txPr>
  <c:printSettings>
    <c:headerFooter/>
    <c:pageMargins b="0.75" l="0.7" r="0.7" t="0.75" header="0.3" footer="0.3"/>
    <c:pageSetup orientation="landscape"/>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53483478300432"/>
          <c:y val="7.5400965601023703E-2"/>
          <c:w val="0.69011580333019829"/>
          <c:h val="0.69996263470283904"/>
        </c:manualLayout>
      </c:layout>
      <c:barChart>
        <c:barDir val="bar"/>
        <c:grouping val="clustered"/>
        <c:varyColors val="0"/>
        <c:ser>
          <c:idx val="0"/>
          <c:order val="0"/>
          <c:tx>
            <c:v>Lower bound</c:v>
          </c:tx>
          <c:spPr>
            <a:solidFill>
              <a:schemeClr val="accent1"/>
            </a:solidFill>
            <a:ln>
              <a:noFill/>
            </a:ln>
            <a:effectLst/>
          </c:spPr>
          <c:invertIfNegative val="0"/>
          <c:dLbls>
            <c:dLbl>
              <c:idx val="0"/>
              <c:layout>
                <c:manualLayout>
                  <c:x val="-3.376853891535303E-3"/>
                  <c:y val="-6.48588149989228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67-4CD3-AA92-C8787AF7A6D0}"/>
                </c:ext>
              </c:extLst>
            </c:dLbl>
            <c:dLbl>
              <c:idx val="1"/>
              <c:layout>
                <c:manualLayout>
                  <c:x val="-2.8043870977431202E-3"/>
                  <c:y val="3.9176600402686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19-43E2-A30B-BFA2397F8FFE}"/>
                </c:ext>
              </c:extLst>
            </c:dLbl>
            <c:dLbl>
              <c:idx val="2"/>
              <c:layout>
                <c:manualLayout>
                  <c:x val="-6.40611476836187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D4-4366-A796-0DE64398189C}"/>
                </c:ext>
              </c:extLst>
            </c:dLbl>
            <c:dLbl>
              <c:idx val="3"/>
              <c:layout>
                <c:manualLayout>
                  <c:x val="-4.4784790181658877E-3"/>
                  <c:y val="2.5991942171599372E-3"/>
                </c:manualLayout>
              </c:layout>
              <c:showLegendKey val="0"/>
              <c:showVal val="1"/>
              <c:showCatName val="0"/>
              <c:showSerName val="0"/>
              <c:showPercent val="0"/>
              <c:showBubbleSize val="0"/>
              <c:extLst>
                <c:ext xmlns:c15="http://schemas.microsoft.com/office/drawing/2012/chart" uri="{CE6537A1-D6FC-4f65-9D91-7224C49458BB}">
                  <c15:layout>
                    <c:manualLayout>
                      <c:w val="7.2183109628803033E-2"/>
                      <c:h val="0.11737654337354361"/>
                    </c:manualLayout>
                  </c15:layout>
                </c:ext>
                <c:ext xmlns:c16="http://schemas.microsoft.com/office/drawing/2014/chart" uri="{C3380CC4-5D6E-409C-BE32-E72D297353CC}">
                  <c16:uniqueId val="{00000002-4DD4-4366-A796-0DE64398189C}"/>
                </c:ext>
              </c:extLst>
            </c:dLbl>
            <c:dLbl>
              <c:idx val="4"/>
              <c:layout>
                <c:manualLayout>
                  <c:x val="-2.7993163988214473E-3"/>
                  <c:y val="3.9900153478827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3A-4257-B90B-6DAF0C3ACA45}"/>
                </c:ext>
              </c:extLst>
            </c:dLbl>
            <c:dLbl>
              <c:idx val="5"/>
              <c:layout>
                <c:manualLayout>
                  <c:x val="-8.4005950531740019E-3"/>
                  <c:y val="-3.610282300778645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D4-4366-A796-0DE64398189C}"/>
                </c:ext>
              </c:extLst>
            </c:dLbl>
            <c:dLbl>
              <c:idx val="6"/>
              <c:layout>
                <c:manualLayout>
                  <c:x val="-8.4005950531740019E-3"/>
                  <c:y val="-9.025705751946614E-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D4-4366-A796-0DE64398189C}"/>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Sensitivity!$R$6:$R$13</c15:sqref>
                  </c15:fullRef>
                </c:ext>
              </c:extLst>
              <c:f>Sensitivity!$R$7:$R$13</c:f>
              <c:strCache>
                <c:ptCount val="7"/>
                <c:pt idx="0">
                  <c:v>Seed </c:v>
                </c:pt>
                <c:pt idx="1">
                  <c:v>Transportation</c:v>
                </c:pt>
                <c:pt idx="2">
                  <c:v>Soybean revenue loss</c:v>
                </c:pt>
                <c:pt idx="3">
                  <c:v>Fertilizer</c:v>
                </c:pt>
                <c:pt idx="4">
                  <c:v>Harvest</c:v>
                </c:pt>
                <c:pt idx="5">
                  <c:v>Establishment</c:v>
                </c:pt>
                <c:pt idx="6">
                  <c:v>Oilseed yield</c:v>
                </c:pt>
              </c:strCache>
            </c:strRef>
          </c:cat>
          <c:val>
            <c:numRef>
              <c:extLst>
                <c:ext xmlns:c15="http://schemas.microsoft.com/office/drawing/2012/chart" uri="{02D57815-91ED-43cb-92C2-25804820EDAC}">
                  <c15:fullRef>
                    <c15:sqref>Sensitivity!$S$6:$S$13</c15:sqref>
                  </c15:fullRef>
                </c:ext>
              </c:extLst>
              <c:f>Sensitivity!$S$7:$S$13</c:f>
              <c:numCache>
                <c:formatCode>0.00</c:formatCode>
                <c:ptCount val="7"/>
                <c:pt idx="0">
                  <c:v>12.633956434651527</c:v>
                </c:pt>
                <c:pt idx="1">
                  <c:v>12.708255542937435</c:v>
                </c:pt>
                <c:pt idx="2">
                  <c:v>13.124432625127719</c:v>
                </c:pt>
                <c:pt idx="3">
                  <c:v>11.54672974346439</c:v>
                </c:pt>
                <c:pt idx="4">
                  <c:v>11.102701193708681</c:v>
                </c:pt>
                <c:pt idx="5">
                  <c:v>11.076540497921016</c:v>
                </c:pt>
                <c:pt idx="6">
                  <c:v>26.248865250255438</c:v>
                </c:pt>
              </c:numCache>
            </c:numRef>
          </c:val>
          <c:extLst>
            <c:ext xmlns:c15="http://schemas.microsoft.com/office/drawing/2012/chart" uri="{02D57815-91ED-43cb-92C2-25804820EDAC}">
              <c15:categoryFilterExceptions>
                <c15:categoryFilterException>
                  <c15:sqref>Sensitivity!$S$6</c15:sqref>
                  <c15:dLbl>
                    <c:idx val="-1"/>
                    <c:layout>
                      <c:manualLayout>
                        <c:x val="-9.0952557085927241E-2"/>
                        <c:y val="-5.071528829559021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58D1-4731-BD5D-FA52C33EDB36}"/>
                      </c:ext>
                    </c:extLst>
                  </c15:dLbl>
                </c15:categoryFilterException>
              </c15:categoryFilterExceptions>
            </c:ext>
            <c:ext xmlns:c16="http://schemas.microsoft.com/office/drawing/2014/chart" uri="{C3380CC4-5D6E-409C-BE32-E72D297353CC}">
              <c16:uniqueId val="{00000000-204F-4796-9C2E-7918634B3BF7}"/>
            </c:ext>
          </c:extLst>
        </c:ser>
        <c:ser>
          <c:idx val="1"/>
          <c:order val="1"/>
          <c:tx>
            <c:v>Upper Bound</c:v>
          </c:tx>
          <c:spPr>
            <a:solidFill>
              <a:schemeClr val="accent2"/>
            </a:solidFill>
            <a:ln>
              <a:noFill/>
            </a:ln>
            <a:effectLst/>
          </c:spPr>
          <c:invertIfNegative val="0"/>
          <c:dLbls>
            <c:dLbl>
              <c:idx val="0"/>
              <c:layout>
                <c:manualLayout>
                  <c:x val="-5.5356683865062598E-3"/>
                  <c:y val="3.94080592152897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19-43E2-A30B-BFA2397F8FFE}"/>
                </c:ext>
              </c:extLst>
            </c:dLbl>
            <c:dLbl>
              <c:idx val="1"/>
              <c:layout>
                <c:manualLayout>
                  <c:x val="-6.2660263411716075E-3"/>
                  <c:y val="-5.058248897467171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B9-4B35-8693-4EBA77C68BCB}"/>
                </c:ext>
              </c:extLst>
            </c:dLbl>
            <c:dLbl>
              <c:idx val="2"/>
              <c:layout>
                <c:manualLayout>
                  <c:x val="-1.1817895139085561E-2"/>
                  <c:y val="3.9781849617682779E-3"/>
                </c:manualLayout>
              </c:layout>
              <c:showLegendKey val="0"/>
              <c:showVal val="1"/>
              <c:showCatName val="0"/>
              <c:showSerName val="0"/>
              <c:showPercent val="0"/>
              <c:showBubbleSize val="0"/>
              <c:extLst>
                <c:ext xmlns:c15="http://schemas.microsoft.com/office/drawing/2012/chart" uri="{CE6537A1-D6FC-4f65-9D91-7224C49458BB}">
                  <c15:layout>
                    <c:manualLayout>
                      <c:w val="8.0541628830939155E-2"/>
                      <c:h val="5.7965801053271829E-2"/>
                    </c:manualLayout>
                  </c15:layout>
                </c:ext>
                <c:ext xmlns:c16="http://schemas.microsoft.com/office/drawing/2014/chart" uri="{C3380CC4-5D6E-409C-BE32-E72D297353CC}">
                  <c16:uniqueId val="{00000000-6C3A-4257-B90B-6DAF0C3ACA45}"/>
                </c:ext>
              </c:extLst>
            </c:dLbl>
            <c:dLbl>
              <c:idx val="3"/>
              <c:layout>
                <c:manualLayout>
                  <c:x val="1.0009758992586789E-3"/>
                  <c:y val="-1.1721457539883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67-4CD3-AA92-C8787AF7A6D0}"/>
                </c:ext>
              </c:extLst>
            </c:dLbl>
            <c:dLbl>
              <c:idx val="4"/>
              <c:layout>
                <c:manualLayout>
                  <c:x val="-8.41374157022280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646-449B-A57D-79CC8AF3B524}"/>
                </c:ext>
              </c:extLst>
            </c:dLbl>
            <c:dLbl>
              <c:idx val="5"/>
              <c:layout>
                <c:manualLayout>
                  <c:x val="2.7872400174044423E-3"/>
                  <c:y val="7.97648006099808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67-4CD3-AA92-C8787AF7A6D0}"/>
                </c:ext>
              </c:extLst>
            </c:dLbl>
            <c:dLbl>
              <c:idx val="6"/>
              <c:layout>
                <c:manualLayout>
                  <c:x val="-8.4005950531740019E-3"/>
                  <c:y val="-9.025705751946614E-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D4-4366-A796-0DE64398189C}"/>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Sensitivity!$R$6:$R$13</c15:sqref>
                  </c15:fullRef>
                </c:ext>
              </c:extLst>
              <c:f>Sensitivity!$R$7:$R$13</c:f>
              <c:strCache>
                <c:ptCount val="7"/>
                <c:pt idx="0">
                  <c:v>Seed </c:v>
                </c:pt>
                <c:pt idx="1">
                  <c:v>Transportation</c:v>
                </c:pt>
                <c:pt idx="2">
                  <c:v>Soybean revenue loss</c:v>
                </c:pt>
                <c:pt idx="3">
                  <c:v>Fertilizer</c:v>
                </c:pt>
                <c:pt idx="4">
                  <c:v>Harvest</c:v>
                </c:pt>
                <c:pt idx="5">
                  <c:v>Establishment</c:v>
                </c:pt>
                <c:pt idx="6">
                  <c:v>Oilseed yield</c:v>
                </c:pt>
              </c:strCache>
            </c:strRef>
          </c:cat>
          <c:val>
            <c:numRef>
              <c:extLst>
                <c:ext xmlns:c15="http://schemas.microsoft.com/office/drawing/2012/chart" uri="{02D57815-91ED-43cb-92C2-25804820EDAC}">
                  <c15:fullRef>
                    <c15:sqref>Sensitivity!$T$6:$T$13</c15:sqref>
                  </c15:fullRef>
                </c:ext>
              </c:extLst>
              <c:f>Sensitivity!$T$7:$T$13</c:f>
              <c:numCache>
                <c:formatCode>0.00</c:formatCode>
                <c:ptCount val="7"/>
                <c:pt idx="0">
                  <c:v>14.105385006080098</c:v>
                </c:pt>
                <c:pt idx="1">
                  <c:v>14.372963871698571</c:v>
                </c:pt>
                <c:pt idx="2">
                  <c:v>16.892051672746767</c:v>
                </c:pt>
                <c:pt idx="3">
                  <c:v>16.279838388454376</c:v>
                </c:pt>
                <c:pt idx="4">
                  <c:v>17.167895487965794</c:v>
                </c:pt>
                <c:pt idx="5">
                  <c:v>17.220216879541127</c:v>
                </c:pt>
                <c:pt idx="6">
                  <c:v>8.7496217500851454</c:v>
                </c:pt>
              </c:numCache>
            </c:numRef>
          </c:val>
          <c:extLst>
            <c:ext xmlns:c15="http://schemas.microsoft.com/office/drawing/2012/chart" uri="{02D57815-91ED-43cb-92C2-25804820EDAC}">
              <c15:categoryFilterExceptions>
                <c15:categoryFilterException>
                  <c15:sqref>Sensitivity!$T$6</c15:sqref>
                  <c15:dLbl>
                    <c:idx val="-1"/>
                    <c:layout>
                      <c:manualLayout>
                        <c:x val="-2.2416008927284011E-2"/>
                        <c:y val="-5.204099156077697E-3"/>
                      </c:manualLayout>
                    </c:layout>
                    <c:showLegendKey val="0"/>
                    <c:showVal val="1"/>
                    <c:showCatName val="0"/>
                    <c:showSerName val="0"/>
                    <c:showPercent val="0"/>
                    <c:showBubbleSize val="0"/>
                    <c:extLst>
                      <c:ext uri="{CE6537A1-D6FC-4f65-9D91-7224C49458BB}">
                        <c15:layout>
                          <c:manualLayout>
                            <c:w val="7.3632554832647856E-2"/>
                            <c:h val="4.5243628596666252E-2"/>
                          </c:manualLayout>
                        </c15:layout>
                      </c:ext>
                      <c:ext xmlns:c16="http://schemas.microsoft.com/office/drawing/2014/chart" uri="{C3380CC4-5D6E-409C-BE32-E72D297353CC}">
                        <c16:uniqueId val="{00000001-58D1-4731-BD5D-FA52C33EDB36}"/>
                      </c:ext>
                    </c:extLst>
                  </c15:dLbl>
                </c15:categoryFilterException>
              </c15:categoryFilterExceptions>
            </c:ext>
            <c:ext xmlns:c16="http://schemas.microsoft.com/office/drawing/2014/chart" uri="{C3380CC4-5D6E-409C-BE32-E72D297353CC}">
              <c16:uniqueId val="{00000001-204F-4796-9C2E-7918634B3BF7}"/>
            </c:ext>
          </c:extLst>
        </c:ser>
        <c:dLbls>
          <c:showLegendKey val="0"/>
          <c:showVal val="0"/>
          <c:showCatName val="0"/>
          <c:showSerName val="0"/>
          <c:showPercent val="0"/>
          <c:showBubbleSize val="0"/>
        </c:dLbls>
        <c:gapWidth val="50"/>
        <c:overlap val="100"/>
        <c:axId val="981068632"/>
        <c:axId val="981069288"/>
      </c:barChart>
      <c:catAx>
        <c:axId val="981068632"/>
        <c:scaling>
          <c:orientation val="minMax"/>
        </c:scaling>
        <c:delete val="0"/>
        <c:axPos val="l"/>
        <c:numFmt formatCode="#,##0.0" sourceLinked="0"/>
        <c:majorTickMark val="none"/>
        <c:minorTickMark val="none"/>
        <c:tickLblPos val="low"/>
        <c:spPr>
          <a:noFill/>
          <a:ln w="285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crossAx val="981069288"/>
        <c:crossesAt val="14.1"/>
        <c:auto val="1"/>
        <c:lblAlgn val="ctr"/>
        <c:lblOffset val="100"/>
        <c:noMultiLvlLbl val="0"/>
      </c:catAx>
      <c:valAx>
        <c:axId val="981069288"/>
        <c:scaling>
          <c:orientation val="minMax"/>
          <c:min val="4"/>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Times New Roman" panose="02020603050405020304" pitchFamily="18" charset="0"/>
                  </a:defRPr>
                </a:pPr>
                <a:r>
                  <a:rPr lang="en-US"/>
                  <a:t>Farm Breakeven Oilseed Price (¢/lb)--Base=14.1 ¢ /lb</a:t>
                </a:r>
                <a:endParaRPr lang="en-US" baseline="30000"/>
              </a:p>
            </c:rich>
          </c:tx>
          <c:layout>
            <c:manualLayout>
              <c:xMode val="edge"/>
              <c:yMode val="edge"/>
              <c:x val="0.30192842237751583"/>
              <c:y val="0.8449016347182285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title>
        <c:numFmt formatCode="0.0" sourceLinked="0"/>
        <c:majorTickMark val="cross"/>
        <c:minorTickMark val="in"/>
        <c:tickLblPos val="nextTo"/>
        <c:spPr>
          <a:noFill/>
          <a:ln>
            <a:solidFill>
              <a:schemeClr val="dk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crossAx val="981068632"/>
        <c:crosses val="autoZero"/>
        <c:crossBetween val="between"/>
        <c:majorUnit val="2"/>
        <c:minorUnit val="1"/>
      </c:valAx>
      <c:spPr>
        <a:noFill/>
        <a:ln>
          <a:solidFill>
            <a:schemeClr val="tx1"/>
          </a:solidFill>
        </a:ln>
        <a:effectLst/>
      </c:spPr>
    </c:plotArea>
    <c:legend>
      <c:legendPos val="b"/>
      <c:layout>
        <c:manualLayout>
          <c:xMode val="edge"/>
          <c:yMode val="edge"/>
          <c:x val="0.31648626019454523"/>
          <c:y val="0.91372774448012384"/>
          <c:w val="0.37234134251872791"/>
          <c:h val="8.627225551987614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n-lt"/>
          <a:cs typeface="Times New Roman" panose="02020603050405020304" pitchFamily="18" charset="0"/>
        </a:defRPr>
      </a:pPr>
      <a:endParaRPr lang="en-US"/>
    </a:p>
  </c:txPr>
  <c:printSettings>
    <c:headerFooter/>
    <c:pageMargins b="0.75" l="0.7" r="0.7" t="0.75" header="0.3" footer="0.3"/>
    <c:pageSetup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30021</xdr:colOff>
      <xdr:row>0</xdr:row>
      <xdr:rowOff>16934</xdr:rowOff>
    </xdr:from>
    <xdr:to>
      <xdr:col>3</xdr:col>
      <xdr:colOff>10926</xdr:colOff>
      <xdr:row>3</xdr:row>
      <xdr:rowOff>88900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366821" y="16934"/>
          <a:ext cx="1200105" cy="668866"/>
        </a:xfrm>
        <a:prstGeom prst="rect">
          <a:avLst/>
        </a:prstGeom>
      </xdr:spPr>
    </xdr:pic>
    <xdr:clientData/>
  </xdr:twoCellAnchor>
  <xdr:twoCellAnchor editAs="oneCell">
    <xdr:from>
      <xdr:col>0</xdr:col>
      <xdr:colOff>0</xdr:colOff>
      <xdr:row>0</xdr:row>
      <xdr:rowOff>16934</xdr:rowOff>
    </xdr:from>
    <xdr:to>
      <xdr:col>1</xdr:col>
      <xdr:colOff>63046</xdr:colOff>
      <xdr:row>2</xdr:row>
      <xdr:rowOff>151714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0" y="16934"/>
          <a:ext cx="2399846" cy="532713"/>
        </a:xfrm>
        <a:prstGeom prst="rect">
          <a:avLst/>
        </a:prstGeom>
      </xdr:spPr>
    </xdr:pic>
    <xdr:clientData/>
  </xdr:twoCellAnchor>
  <xdr:twoCellAnchor editAs="oneCell">
    <xdr:from>
      <xdr:col>3</xdr:col>
      <xdr:colOff>16934</xdr:colOff>
      <xdr:row>0</xdr:row>
      <xdr:rowOff>0</xdr:rowOff>
    </xdr:from>
    <xdr:to>
      <xdr:col>10</xdr:col>
      <xdr:colOff>578043</xdr:colOff>
      <xdr:row>3</xdr:row>
      <xdr:rowOff>106963</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72934" y="0"/>
          <a:ext cx="4828309" cy="70386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471713</xdr:colOff>
      <xdr:row>64</xdr:row>
      <xdr:rowOff>40819</xdr:rowOff>
    </xdr:from>
    <xdr:to>
      <xdr:col>6</xdr:col>
      <xdr:colOff>363007</xdr:colOff>
      <xdr:row>76</xdr:row>
      <xdr:rowOff>161688</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0.74118</cdr:x>
      <cdr:y>0.60312</cdr:y>
    </cdr:from>
    <cdr:to>
      <cdr:x>0.93191</cdr:x>
      <cdr:y>0.89048</cdr:y>
    </cdr:to>
    <cdr:sp macro="" textlink="">
      <cdr:nvSpPr>
        <cdr:cNvPr id="2" name="TextBox 1"/>
        <cdr:cNvSpPr txBox="1"/>
      </cdr:nvSpPr>
      <cdr:spPr>
        <a:xfrm xmlns:a="http://schemas.openxmlformats.org/drawingml/2006/main">
          <a:off x="3553385" y="191919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4.xml><?xml version="1.0" encoding="utf-8"?>
<xdr:wsDr xmlns:xdr="http://schemas.openxmlformats.org/drawingml/2006/spreadsheetDrawing" xmlns:a="http://schemas.openxmlformats.org/drawingml/2006/main">
  <xdr:twoCellAnchor>
    <xdr:from>
      <xdr:col>4</xdr:col>
      <xdr:colOff>14655</xdr:colOff>
      <xdr:row>3</xdr:row>
      <xdr:rowOff>10317</xdr:rowOff>
    </xdr:from>
    <xdr:to>
      <xdr:col>11</xdr:col>
      <xdr:colOff>320793</xdr:colOff>
      <xdr:row>16</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88900</xdr:colOff>
      <xdr:row>8</xdr:row>
      <xdr:rowOff>120650</xdr:rowOff>
    </xdr:from>
    <xdr:ext cx="184731" cy="264560"/>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7835900" y="177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5.xml><?xml version="1.0" encoding="utf-8"?>
<c:userShapes xmlns:c="http://schemas.openxmlformats.org/drawingml/2006/chart">
  <cdr:relSizeAnchor xmlns:cdr="http://schemas.openxmlformats.org/drawingml/2006/chartDrawing">
    <cdr:from>
      <cdr:x>0.74118</cdr:x>
      <cdr:y>0.60312</cdr:y>
    </cdr:from>
    <cdr:to>
      <cdr:x>0.93191</cdr:x>
      <cdr:y>0.89048</cdr:y>
    </cdr:to>
    <cdr:sp macro="" textlink="">
      <cdr:nvSpPr>
        <cdr:cNvPr id="2" name="TextBox 1"/>
        <cdr:cNvSpPr txBox="1"/>
      </cdr:nvSpPr>
      <cdr:spPr>
        <a:xfrm xmlns:a="http://schemas.openxmlformats.org/drawingml/2006/main">
          <a:off x="3553385" y="191919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0</xdr:colOff>
      <xdr:row>16</xdr:row>
      <xdr:rowOff>33866</xdr:rowOff>
    </xdr:from>
    <xdr:to>
      <xdr:col>2</xdr:col>
      <xdr:colOff>2055541</xdr:colOff>
      <xdr:row>38</xdr:row>
      <xdr:rowOff>72496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3023658"/>
          <a:ext cx="6743958" cy="41132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30</xdr:col>
      <xdr:colOff>133350</xdr:colOff>
      <xdr:row>66</xdr:row>
      <xdr:rowOff>161925</xdr:rowOff>
    </xdr:from>
    <xdr:to>
      <xdr:col>32</xdr:col>
      <xdr:colOff>457201</xdr:colOff>
      <xdr:row>87</xdr:row>
      <xdr:rowOff>25303</xdr:rowOff>
    </xdr:to>
    <xdr:pic>
      <xdr:nvPicPr>
        <xdr:cNvPr id="3" name="Picture 7">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4223325" y="13449300"/>
          <a:ext cx="2876550" cy="403860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liveutk.sharepoint.com/sites/OilSeedAnalysis/Shared%20Documents/National%20POLYSYS%20Analysis/Camelina_Budget_Update_03_29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liveutk.sharepoint.com/sites/OilSeedAnalysis/Shared%20Documents/National%20POLYSYS%20Analysis/Camelina_Budget_Update_2_15_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inter%20Rye\22_Winter_Rye_Budg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elina Summary"/>
      <sheetName val="RiskSerializationData"/>
      <sheetName val="Sensitivity"/>
      <sheetName val="rsklibSimData"/>
      <sheetName val="Assumptions"/>
      <sheetName val="Establishment"/>
      <sheetName val="Management"/>
      <sheetName val="Harvest &amp; Transportation"/>
      <sheetName val="Parameters List"/>
      <sheetName val="Farm Machinery Cost Calculation"/>
      <sheetName val="Farm Machinery"/>
      <sheetName val="Oil Extraction"/>
      <sheetName val="Inflator"/>
    </sheetNames>
    <sheetDataSet>
      <sheetData sheetId="0"/>
      <sheetData sheetId="1"/>
      <sheetData sheetId="2"/>
      <sheetData sheetId="3"/>
      <sheetData sheetId="4">
        <row r="17">
          <cell r="C17">
            <v>7.4374577417173765E-2</v>
          </cell>
        </row>
      </sheetData>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elina Summary"/>
      <sheetName val="RiskSerializationData"/>
      <sheetName val="Sensitivity"/>
      <sheetName val="rsklibSimData"/>
      <sheetName val="Assumptions"/>
      <sheetName val="Establishment"/>
      <sheetName val="Management"/>
      <sheetName val="Harvest &amp; Transportation"/>
      <sheetName val="Parameters List"/>
      <sheetName val="Farm Machinery Cost Calculation"/>
      <sheetName val="Farm Machinery"/>
      <sheetName val="Oil Extraction"/>
      <sheetName val="Inflator"/>
    </sheetNames>
    <sheetDataSet>
      <sheetData sheetId="0"/>
      <sheetData sheetId="1"/>
      <sheetData sheetId="2"/>
      <sheetData sheetId="3"/>
      <sheetData sheetId="4">
        <row r="18">
          <cell r="C18">
            <v>6.7346938775510221E-2</v>
          </cell>
        </row>
      </sheetData>
      <sheetData sheetId="5"/>
      <sheetData sheetId="6">
        <row r="8">
          <cell r="E8">
            <v>0</v>
          </cell>
        </row>
      </sheetData>
      <sheetData sheetId="7"/>
      <sheetData sheetId="8"/>
      <sheetData sheetId="9">
        <row r="1">
          <cell r="BA1"/>
        </row>
      </sheetData>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stablishment"/>
      <sheetName val="Management"/>
      <sheetName val="Harvest"/>
      <sheetName val="Inputs"/>
      <sheetName val="Assumptions"/>
      <sheetName val="Machinery Cost Calculation"/>
      <sheetName val="Machinery Specification"/>
      <sheetName val="Herbicides"/>
      <sheetName val="Fungicides"/>
      <sheetName val="Insecticides"/>
    </sheetNames>
    <sheetDataSet>
      <sheetData sheetId="0"/>
      <sheetData sheetId="1">
        <row r="12">
          <cell r="D12">
            <v>2</v>
          </cell>
        </row>
      </sheetData>
      <sheetData sheetId="2"/>
      <sheetData sheetId="3"/>
      <sheetData sheetId="4"/>
      <sheetData sheetId="5">
        <row r="3">
          <cell r="C3">
            <v>10</v>
          </cell>
        </row>
        <row r="5">
          <cell r="C5">
            <v>1.25</v>
          </cell>
        </row>
        <row r="19">
          <cell r="C19">
            <v>0.85</v>
          </cell>
        </row>
      </sheetData>
      <sheetData sheetId="6">
        <row r="6">
          <cell r="B6" t="str">
            <v xml:space="preserve">No-Till Drill   </v>
          </cell>
        </row>
      </sheetData>
      <sheetData sheetId="7">
        <row r="2">
          <cell r="F2">
            <v>215000</v>
          </cell>
        </row>
      </sheetData>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uaex.edu/farm-ranch/economics-marketing/farm-planning/budgets/T6_CornConv_NoIrr_2021.pdf" TargetMode="External"/><Relationship Id="rId13" Type="http://schemas.openxmlformats.org/officeDocument/2006/relationships/hyperlink" Target="https://farms.extension.wisc.edu/topics/budgets-and-benchmarks/" TargetMode="External"/><Relationship Id="rId3" Type="http://schemas.openxmlformats.org/officeDocument/2006/relationships/hyperlink" Target="https://coststudies.ucdavis.edu/en/current/" TargetMode="External"/><Relationship Id="rId7" Type="http://schemas.openxmlformats.org/officeDocument/2006/relationships/hyperlink" Target="https://farmdoc.illinois.edu/fast-tools/planting-decision-model" TargetMode="External"/><Relationship Id="rId12" Type="http://schemas.openxmlformats.org/officeDocument/2006/relationships/hyperlink" Target="../../../AppData/AppData/Local/Microsoft/AppData/Local/Microsoft/Windows/AppData/Local/Downloads/industrial-hemp-grain-production-budget.pdf" TargetMode="External"/><Relationship Id="rId2" Type="http://schemas.openxmlformats.org/officeDocument/2006/relationships/hyperlink" Target="https://www.uidaho.edu/cals/idaho-agbiz/crop-budgets" TargetMode="External"/><Relationship Id="rId1" Type="http://schemas.openxmlformats.org/officeDocument/2006/relationships/hyperlink" Target="https://agecon.uga.edu/extension/budgets.html" TargetMode="External"/><Relationship Id="rId6" Type="http://schemas.openxmlformats.org/officeDocument/2006/relationships/hyperlink" Target="https://www.agmanager.info/sites/default/files/wysiwyg/Corn%20Cost-Return%20Budget%20in%20South%20Central%20Kansas_Average%20Yield_Oct-31-2019.pdf" TargetMode="External"/><Relationship Id="rId11" Type="http://schemas.openxmlformats.org/officeDocument/2006/relationships/hyperlink" Target="https://agecon.uga.edu/extension/budgets.html" TargetMode="External"/><Relationship Id="rId5" Type="http://schemas.openxmlformats.org/officeDocument/2006/relationships/hyperlink" Target="https://extension.sdstate.edu/crop-budgets" TargetMode="External"/><Relationship Id="rId10" Type="http://schemas.openxmlformats.org/officeDocument/2006/relationships/hyperlink" Target="https://agecoext.tamu.edu/resources/crop-livestock-budgets/budgets-by-extension-district/district-5-east/2021-district-5-texas-crop-and-livestock-budgets/" TargetMode="External"/><Relationship Id="rId4" Type="http://schemas.openxmlformats.org/officeDocument/2006/relationships/hyperlink" Target="https://www.uidaho.edu/cals/idaho-agbiz/crop-budgets" TargetMode="External"/><Relationship Id="rId9" Type="http://schemas.openxmlformats.org/officeDocument/2006/relationships/hyperlink" Target="https://arec.tennessee.edu/extension/budgets/" TargetMode="External"/><Relationship Id="rId14"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xtension.psu.edu/camelina-production-and-potential-in-pennsylvania"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revenue.support.tn.gov/hc/en-us/articles/203809459-What-qualifies-for-a-Tennessee-agricultural-exemp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1"/>
  <sheetViews>
    <sheetView tabSelected="1" topLeftCell="A28" zoomScale="150" zoomScaleNormal="150" workbookViewId="0">
      <selection activeCell="J30" sqref="J30"/>
    </sheetView>
  </sheetViews>
  <sheetFormatPr defaultColWidth="8.7109375" defaultRowHeight="15.75" x14ac:dyDescent="0.25"/>
  <cols>
    <col min="1" max="1" width="33.42578125" style="3" customWidth="1"/>
    <col min="2" max="16384" width="8.7109375" style="3"/>
  </cols>
  <sheetData>
    <row r="1" spans="1:9" x14ac:dyDescent="0.25">
      <c r="A1" s="755" t="s">
        <v>477</v>
      </c>
    </row>
    <row r="5" spans="1:9" ht="14.45" customHeight="1" x14ac:dyDescent="0.25">
      <c r="A5" s="768" t="s">
        <v>567</v>
      </c>
      <c r="B5" s="768"/>
      <c r="C5" s="768"/>
      <c r="D5" s="768"/>
      <c r="E5" s="768"/>
      <c r="F5" s="768"/>
      <c r="G5" s="768"/>
      <c r="H5" s="768"/>
      <c r="I5" s="768"/>
    </row>
    <row r="6" spans="1:9" x14ac:dyDescent="0.25">
      <c r="A6" s="768"/>
      <c r="B6" s="768"/>
      <c r="C6" s="768"/>
      <c r="D6" s="768"/>
      <c r="E6" s="768"/>
      <c r="F6" s="768"/>
      <c r="G6" s="768"/>
      <c r="H6" s="768"/>
      <c r="I6" s="768"/>
    </row>
    <row r="7" spans="1:9" x14ac:dyDescent="0.25">
      <c r="A7" s="768"/>
      <c r="B7" s="768"/>
      <c r="C7" s="768"/>
      <c r="D7" s="768"/>
      <c r="E7" s="768"/>
      <c r="F7" s="768"/>
      <c r="G7" s="768"/>
      <c r="H7" s="768"/>
      <c r="I7" s="768"/>
    </row>
    <row r="9" spans="1:9" x14ac:dyDescent="0.25">
      <c r="A9" s="15" t="s">
        <v>465</v>
      </c>
    </row>
    <row r="10" spans="1:9" x14ac:dyDescent="0.25">
      <c r="A10" s="3" t="s">
        <v>466</v>
      </c>
      <c r="B10" s="3" t="s">
        <v>467</v>
      </c>
    </row>
    <row r="11" spans="1:9" x14ac:dyDescent="0.25">
      <c r="A11" s="3" t="s">
        <v>476</v>
      </c>
      <c r="B11" s="3" t="s">
        <v>468</v>
      </c>
    </row>
    <row r="12" spans="1:9" x14ac:dyDescent="0.25">
      <c r="A12" s="3" t="s">
        <v>450</v>
      </c>
      <c r="B12" s="3" t="s">
        <v>457</v>
      </c>
    </row>
    <row r="13" spans="1:9" x14ac:dyDescent="0.25">
      <c r="A13" s="3" t="s">
        <v>286</v>
      </c>
      <c r="B13" s="3" t="s">
        <v>458</v>
      </c>
    </row>
    <row r="14" spans="1:9" x14ac:dyDescent="0.25">
      <c r="A14" s="3" t="s">
        <v>451</v>
      </c>
      <c r="B14" s="3" t="s">
        <v>459</v>
      </c>
    </row>
    <row r="15" spans="1:9" x14ac:dyDescent="0.25">
      <c r="A15" s="3" t="s">
        <v>452</v>
      </c>
      <c r="B15" s="3" t="s">
        <v>460</v>
      </c>
    </row>
    <row r="16" spans="1:9" x14ac:dyDescent="0.25">
      <c r="A16" s="3" t="s">
        <v>453</v>
      </c>
      <c r="B16" s="3" t="s">
        <v>461</v>
      </c>
    </row>
    <row r="17" spans="1:9" x14ac:dyDescent="0.25">
      <c r="A17" s="3" t="s">
        <v>454</v>
      </c>
      <c r="B17" s="3" t="s">
        <v>462</v>
      </c>
    </row>
    <row r="18" spans="1:9" x14ac:dyDescent="0.25">
      <c r="A18" s="3" t="s">
        <v>455</v>
      </c>
      <c r="B18" s="695" t="s">
        <v>560</v>
      </c>
      <c r="C18" s="695"/>
      <c r="D18" s="695"/>
      <c r="E18" s="695"/>
      <c r="F18" s="695"/>
      <c r="G18" s="695"/>
    </row>
    <row r="19" spans="1:9" x14ac:dyDescent="0.25">
      <c r="A19" s="3" t="s">
        <v>456</v>
      </c>
      <c r="B19" s="695" t="s">
        <v>463</v>
      </c>
      <c r="C19" s="695"/>
      <c r="D19" s="695"/>
      <c r="E19" s="695"/>
      <c r="F19" s="695"/>
      <c r="G19" s="695"/>
    </row>
    <row r="21" spans="1:9" x14ac:dyDescent="0.25">
      <c r="A21" s="15" t="s">
        <v>464</v>
      </c>
    </row>
    <row r="22" spans="1:9" ht="48.95" customHeight="1" x14ac:dyDescent="0.25">
      <c r="A22" s="766" t="s">
        <v>566</v>
      </c>
      <c r="B22" s="766"/>
      <c r="C22" s="766"/>
      <c r="D22" s="766"/>
      <c r="E22" s="766"/>
      <c r="F22" s="766"/>
      <c r="G22" s="766"/>
      <c r="H22" s="766"/>
      <c r="I22" s="766"/>
    </row>
    <row r="23" spans="1:9" ht="33.6" customHeight="1" x14ac:dyDescent="0.25">
      <c r="A23" s="766" t="s">
        <v>555</v>
      </c>
      <c r="B23" s="767"/>
      <c r="C23" s="767"/>
      <c r="D23" s="767"/>
      <c r="E23" s="767"/>
      <c r="F23" s="767"/>
      <c r="G23" s="767"/>
      <c r="H23" s="767"/>
      <c r="I23" s="767"/>
    </row>
    <row r="24" spans="1:9" ht="27" customHeight="1" x14ac:dyDescent="0.25">
      <c r="A24" s="771" t="s">
        <v>558</v>
      </c>
      <c r="B24" s="771"/>
      <c r="C24" s="771"/>
      <c r="D24" s="771"/>
      <c r="E24" s="771"/>
      <c r="F24" s="771"/>
      <c r="G24" s="771"/>
      <c r="H24" s="771"/>
      <c r="I24" s="771"/>
    </row>
    <row r="25" spans="1:9" ht="43.5" customHeight="1" x14ac:dyDescent="0.25">
      <c r="A25" s="768" t="s">
        <v>559</v>
      </c>
      <c r="B25" s="768"/>
      <c r="C25" s="768"/>
      <c r="D25" s="768"/>
      <c r="E25" s="768"/>
      <c r="F25" s="768"/>
      <c r="G25" s="768"/>
      <c r="H25" s="768"/>
      <c r="I25" s="768"/>
    </row>
    <row r="26" spans="1:9" ht="30.95" customHeight="1" x14ac:dyDescent="0.25">
      <c r="A26" s="770" t="s">
        <v>554</v>
      </c>
      <c r="B26" s="770"/>
      <c r="C26" s="770"/>
      <c r="D26" s="770"/>
      <c r="E26" s="770"/>
      <c r="F26" s="770"/>
      <c r="G26" s="770"/>
      <c r="H26" s="770"/>
      <c r="I26" s="770"/>
    </row>
    <row r="27" spans="1:9" ht="51" customHeight="1" x14ac:dyDescent="0.25">
      <c r="A27" s="769" t="s">
        <v>569</v>
      </c>
      <c r="B27" s="769"/>
      <c r="C27" s="769"/>
      <c r="D27" s="769"/>
      <c r="E27" s="769"/>
      <c r="F27" s="769"/>
      <c r="G27" s="769"/>
      <c r="H27" s="769"/>
      <c r="I27" s="769"/>
    </row>
    <row r="28" spans="1:9" ht="48" customHeight="1" x14ac:dyDescent="0.25">
      <c r="A28" s="766" t="s">
        <v>565</v>
      </c>
      <c r="B28" s="766"/>
      <c r="C28" s="766"/>
      <c r="D28" s="766"/>
      <c r="E28" s="766"/>
      <c r="F28" s="766"/>
      <c r="G28" s="766"/>
      <c r="H28" s="766"/>
      <c r="I28" s="766"/>
    </row>
    <row r="29" spans="1:9" x14ac:dyDescent="0.25">
      <c r="A29" s="758"/>
    </row>
    <row r="30" spans="1:9" ht="97.5" customHeight="1" x14ac:dyDescent="0.35">
      <c r="A30" s="764" t="s">
        <v>577</v>
      </c>
      <c r="B30" s="764"/>
      <c r="C30" s="764"/>
      <c r="D30" s="764"/>
      <c r="E30" s="764"/>
      <c r="F30" s="764"/>
      <c r="G30" s="764"/>
      <c r="H30" s="764"/>
      <c r="I30" s="764"/>
    </row>
    <row r="31" spans="1:9" ht="110.25" customHeight="1" x14ac:dyDescent="0.25">
      <c r="A31" s="765" t="s">
        <v>576</v>
      </c>
      <c r="B31" s="765"/>
      <c r="C31" s="765"/>
      <c r="D31" s="765"/>
      <c r="E31" s="765"/>
      <c r="F31" s="765"/>
      <c r="G31" s="765"/>
      <c r="H31" s="765"/>
      <c r="I31" s="765"/>
    </row>
  </sheetData>
  <mergeCells count="10">
    <mergeCell ref="A5:I7"/>
    <mergeCell ref="A27:I27"/>
    <mergeCell ref="A26:I26"/>
    <mergeCell ref="A25:I25"/>
    <mergeCell ref="A24:I24"/>
    <mergeCell ref="A30:I30"/>
    <mergeCell ref="A31:I31"/>
    <mergeCell ref="A28:I28"/>
    <mergeCell ref="A22:I22"/>
    <mergeCell ref="A23:I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46"/>
  <sheetViews>
    <sheetView topLeftCell="D1" zoomScale="120" zoomScaleNormal="120" workbookViewId="0">
      <selection activeCell="G2" sqref="G2"/>
    </sheetView>
  </sheetViews>
  <sheetFormatPr defaultColWidth="8.7109375" defaultRowHeight="15" x14ac:dyDescent="0.25"/>
  <cols>
    <col min="1" max="1" width="32.28515625" style="359" customWidth="1"/>
    <col min="2" max="2" width="34.85546875" style="359" customWidth="1"/>
    <col min="3" max="3" width="31.7109375" style="359" customWidth="1"/>
    <col min="4" max="5" width="21" style="359" customWidth="1"/>
    <col min="6" max="6" width="16.5703125" style="359" bestFit="1" customWidth="1"/>
    <col min="7" max="7" width="21.5703125" style="359" bestFit="1" customWidth="1"/>
    <col min="8" max="8" width="16.42578125" style="359" customWidth="1"/>
    <col min="9" max="9" width="19" style="359" bestFit="1" customWidth="1"/>
    <col min="10" max="10" width="17" style="359" bestFit="1" customWidth="1"/>
    <col min="11" max="11" width="13.7109375" style="359" bestFit="1" customWidth="1"/>
    <col min="12" max="12" width="13.5703125" style="359" customWidth="1"/>
    <col min="13" max="16384" width="8.7109375" style="359"/>
  </cols>
  <sheetData>
    <row r="1" spans="1:48" x14ac:dyDescent="0.25">
      <c r="A1" s="108" t="s">
        <v>448</v>
      </c>
      <c r="B1" s="358"/>
      <c r="C1" s="358"/>
      <c r="D1" s="358"/>
      <c r="E1" s="358"/>
      <c r="F1" s="358"/>
      <c r="G1" s="358"/>
      <c r="H1" s="358"/>
      <c r="I1" s="358"/>
      <c r="J1" s="358"/>
      <c r="K1" s="358"/>
      <c r="L1" s="358"/>
      <c r="M1" s="358"/>
      <c r="N1" s="358"/>
      <c r="O1" s="358"/>
      <c r="P1" s="358"/>
      <c r="Q1" s="358"/>
    </row>
    <row r="2" spans="1:48" x14ac:dyDescent="0.25">
      <c r="A2" s="358" t="s">
        <v>375</v>
      </c>
      <c r="B2" s="358" t="s">
        <v>376</v>
      </c>
      <c r="C2" s="358" t="s">
        <v>377</v>
      </c>
      <c r="D2" s="358"/>
      <c r="E2" s="360" t="s">
        <v>443</v>
      </c>
      <c r="F2" s="360" t="s">
        <v>444</v>
      </c>
      <c r="G2" s="360" t="s">
        <v>378</v>
      </c>
      <c r="H2" s="361" t="s">
        <v>148</v>
      </c>
      <c r="I2" s="360" t="s">
        <v>150</v>
      </c>
      <c r="J2" s="360" t="s">
        <v>152</v>
      </c>
      <c r="K2" s="756" t="s">
        <v>436</v>
      </c>
      <c r="L2" s="358"/>
      <c r="M2" s="362"/>
      <c r="N2" s="358"/>
      <c r="O2" s="358"/>
      <c r="P2" s="358"/>
      <c r="Q2" s="358"/>
      <c r="R2" s="372"/>
      <c r="S2" s="372"/>
      <c r="T2" s="372"/>
      <c r="U2" s="372" t="s">
        <v>292</v>
      </c>
      <c r="V2" s="372"/>
      <c r="W2" s="372"/>
      <c r="X2" s="372"/>
      <c r="Y2" s="372"/>
      <c r="Z2" s="372"/>
      <c r="AA2" s="372"/>
      <c r="AB2" s="372"/>
      <c r="AC2" s="372"/>
      <c r="AD2" s="372"/>
      <c r="AE2" s="372"/>
      <c r="AF2" s="372"/>
      <c r="AG2" s="372"/>
      <c r="AH2" s="372"/>
      <c r="AI2" s="372"/>
      <c r="AJ2" s="372"/>
      <c r="AK2" s="372"/>
      <c r="AL2" s="372"/>
      <c r="AM2" s="372"/>
      <c r="AN2" s="372"/>
      <c r="AO2" s="372"/>
      <c r="AP2" s="372"/>
      <c r="AQ2" s="372"/>
      <c r="AR2" s="372"/>
      <c r="AS2" s="372"/>
      <c r="AT2" s="372"/>
      <c r="AU2" s="372"/>
      <c r="AV2" s="372"/>
    </row>
    <row r="3" spans="1:48" ht="17.25" x14ac:dyDescent="0.25">
      <c r="E3" s="757" t="s">
        <v>561</v>
      </c>
      <c r="F3" s="757" t="s">
        <v>562</v>
      </c>
      <c r="G3" s="757" t="s">
        <v>562</v>
      </c>
      <c r="H3" s="757" t="s">
        <v>563</v>
      </c>
      <c r="I3" s="757" t="s">
        <v>564</v>
      </c>
      <c r="J3" s="757" t="s">
        <v>563</v>
      </c>
    </row>
    <row r="4" spans="1:48" x14ac:dyDescent="0.25">
      <c r="A4" s="359" t="s">
        <v>379</v>
      </c>
      <c r="B4" s="359" t="s">
        <v>380</v>
      </c>
      <c r="C4" s="359">
        <v>31</v>
      </c>
      <c r="D4" s="359" t="s">
        <v>381</v>
      </c>
      <c r="E4" s="363">
        <v>2.976</v>
      </c>
      <c r="F4" s="363">
        <v>13.34</v>
      </c>
      <c r="G4" s="363">
        <v>21.1</v>
      </c>
      <c r="H4" s="363">
        <v>0.45</v>
      </c>
      <c r="I4" s="363">
        <v>0.56999999999999995</v>
      </c>
      <c r="J4" s="363">
        <v>0.17</v>
      </c>
      <c r="K4" s="364" t="s">
        <v>382</v>
      </c>
    </row>
    <row r="5" spans="1:48" x14ac:dyDescent="0.25">
      <c r="A5" s="359" t="s">
        <v>379</v>
      </c>
      <c r="B5" s="359" t="s">
        <v>383</v>
      </c>
      <c r="C5" s="359">
        <v>175</v>
      </c>
      <c r="D5" s="359" t="s">
        <v>384</v>
      </c>
      <c r="E5" s="363">
        <v>2.4769999999999999</v>
      </c>
      <c r="F5" s="363">
        <v>14.4</v>
      </c>
      <c r="G5" s="363">
        <v>23.72</v>
      </c>
      <c r="H5" s="363">
        <v>0.38</v>
      </c>
      <c r="I5" s="363">
        <v>0.31</v>
      </c>
      <c r="J5" s="363">
        <v>0.28999999999999998</v>
      </c>
      <c r="K5" s="364" t="s">
        <v>385</v>
      </c>
    </row>
    <row r="6" spans="1:48" x14ac:dyDescent="0.25">
      <c r="A6" s="359" t="s">
        <v>386</v>
      </c>
      <c r="B6" s="359" t="s">
        <v>387</v>
      </c>
      <c r="C6" s="359">
        <v>78</v>
      </c>
      <c r="D6" s="359" t="s">
        <v>388</v>
      </c>
      <c r="E6" s="363">
        <v>2.5289999999999999</v>
      </c>
      <c r="F6" s="363">
        <v>11.71</v>
      </c>
      <c r="G6" s="363">
        <v>24.01</v>
      </c>
      <c r="H6" s="363">
        <v>0.5</v>
      </c>
      <c r="I6" s="363">
        <v>0.4</v>
      </c>
      <c r="J6" s="363">
        <v>0.35</v>
      </c>
      <c r="K6" s="364" t="s">
        <v>389</v>
      </c>
    </row>
    <row r="7" spans="1:48" x14ac:dyDescent="0.25">
      <c r="A7" s="359" t="s">
        <v>386</v>
      </c>
      <c r="B7" s="359" t="s">
        <v>390</v>
      </c>
      <c r="C7" s="359">
        <v>242</v>
      </c>
      <c r="D7" s="359" t="s">
        <v>391</v>
      </c>
      <c r="E7" s="363">
        <v>2.262</v>
      </c>
      <c r="F7" s="363">
        <v>11.83</v>
      </c>
      <c r="G7" s="363">
        <v>20.02</v>
      </c>
      <c r="H7" s="363">
        <v>0.55000000000000004</v>
      </c>
      <c r="I7" s="363">
        <v>0.5</v>
      </c>
      <c r="J7" s="363">
        <v>0.3</v>
      </c>
      <c r="K7" s="364" t="s">
        <v>392</v>
      </c>
      <c r="U7" s="359" t="s">
        <v>393</v>
      </c>
    </row>
    <row r="8" spans="1:48" x14ac:dyDescent="0.25">
      <c r="A8" s="365" t="s">
        <v>394</v>
      </c>
      <c r="B8" s="365" t="s">
        <v>395</v>
      </c>
      <c r="C8" s="365">
        <v>67</v>
      </c>
      <c r="D8" s="365" t="s">
        <v>396</v>
      </c>
      <c r="E8" s="366">
        <v>2.4590000000000001</v>
      </c>
      <c r="F8" s="366">
        <v>12.4</v>
      </c>
      <c r="G8" s="366">
        <v>23.66</v>
      </c>
      <c r="H8" s="366">
        <v>0.44</v>
      </c>
      <c r="I8" s="366">
        <v>0.33</v>
      </c>
      <c r="J8" s="366">
        <v>0.32</v>
      </c>
      <c r="K8" s="364" t="s">
        <v>397</v>
      </c>
      <c r="U8" s="359" t="s">
        <v>398</v>
      </c>
    </row>
    <row r="9" spans="1:48" x14ac:dyDescent="0.25">
      <c r="A9" s="359" t="s">
        <v>399</v>
      </c>
      <c r="B9" s="359" t="s">
        <v>400</v>
      </c>
      <c r="C9" s="359">
        <v>98</v>
      </c>
      <c r="D9" s="359" t="s">
        <v>401</v>
      </c>
      <c r="E9" s="363">
        <v>2.395</v>
      </c>
      <c r="F9" s="363">
        <v>12.67</v>
      </c>
      <c r="G9" s="363">
        <v>20.47</v>
      </c>
      <c r="H9" s="363">
        <v>0.35</v>
      </c>
      <c r="I9" s="363">
        <v>0.18</v>
      </c>
      <c r="J9" s="363">
        <v>0.15</v>
      </c>
      <c r="K9" s="364" t="s">
        <v>402</v>
      </c>
      <c r="U9" s="359" t="s">
        <v>403</v>
      </c>
    </row>
    <row r="10" spans="1:48" x14ac:dyDescent="0.25">
      <c r="A10" s="359" t="s">
        <v>404</v>
      </c>
      <c r="B10" s="359" t="s">
        <v>405</v>
      </c>
      <c r="C10" s="359">
        <v>140</v>
      </c>
      <c r="D10" s="359" t="s">
        <v>406</v>
      </c>
      <c r="E10" s="363">
        <v>2.65</v>
      </c>
      <c r="F10" s="363">
        <v>14.52</v>
      </c>
      <c r="G10" s="363">
        <v>20.350000000000001</v>
      </c>
      <c r="H10" s="363">
        <f>504/2000</f>
        <v>0.252</v>
      </c>
      <c r="I10" s="363">
        <f>404/2000</f>
        <v>0.20200000000000001</v>
      </c>
      <c r="J10" s="363">
        <f>361/2000</f>
        <v>0.18049999999999999</v>
      </c>
      <c r="K10" s="364" t="s">
        <v>407</v>
      </c>
      <c r="U10" s="359" t="s">
        <v>408</v>
      </c>
    </row>
    <row r="11" spans="1:48" x14ac:dyDescent="0.25">
      <c r="A11" s="359" t="s">
        <v>409</v>
      </c>
      <c r="B11" s="359" t="s">
        <v>410</v>
      </c>
      <c r="C11" s="359">
        <v>202</v>
      </c>
      <c r="D11" s="359" t="s">
        <v>411</v>
      </c>
      <c r="E11" s="363">
        <v>2.3889999999999998</v>
      </c>
      <c r="F11" s="363">
        <v>14.99</v>
      </c>
      <c r="G11" s="363">
        <v>22.24</v>
      </c>
      <c r="H11" s="363">
        <v>0.28000000000000003</v>
      </c>
      <c r="I11" s="363">
        <v>0.39</v>
      </c>
      <c r="J11" s="363"/>
      <c r="K11" s="364" t="s">
        <v>412</v>
      </c>
      <c r="U11" s="359" t="s">
        <v>413</v>
      </c>
    </row>
    <row r="12" spans="1:48" x14ac:dyDescent="0.25">
      <c r="A12" s="359" t="s">
        <v>414</v>
      </c>
      <c r="B12" s="359" t="s">
        <v>415</v>
      </c>
      <c r="C12" s="359">
        <v>270</v>
      </c>
      <c r="D12" s="359" t="s">
        <v>416</v>
      </c>
      <c r="E12" s="363">
        <v>2.5310000000000001</v>
      </c>
      <c r="F12" s="363">
        <v>14.99</v>
      </c>
      <c r="G12" s="363">
        <v>22.84</v>
      </c>
      <c r="H12" s="363">
        <v>0.45</v>
      </c>
      <c r="I12" s="363">
        <v>0.41</v>
      </c>
      <c r="J12" s="363">
        <v>0.5</v>
      </c>
      <c r="K12" s="364" t="s">
        <v>417</v>
      </c>
      <c r="U12" s="359" t="s">
        <v>418</v>
      </c>
    </row>
    <row r="13" spans="1:48" x14ac:dyDescent="0.25">
      <c r="A13" s="359" t="s">
        <v>419</v>
      </c>
      <c r="B13" s="359" t="s">
        <v>420</v>
      </c>
      <c r="C13" s="359">
        <v>305</v>
      </c>
      <c r="D13" s="359" t="s">
        <v>421</v>
      </c>
      <c r="E13" s="363">
        <v>2.5840000000000001</v>
      </c>
      <c r="F13" s="363">
        <v>14.26</v>
      </c>
      <c r="G13" s="363">
        <v>23.06</v>
      </c>
      <c r="H13" s="363">
        <v>0.42</v>
      </c>
      <c r="I13" s="363">
        <v>0.48</v>
      </c>
      <c r="J13" s="363"/>
      <c r="K13" s="364" t="s">
        <v>422</v>
      </c>
      <c r="U13" s="359" t="s">
        <v>423</v>
      </c>
    </row>
    <row r="14" spans="1:48" x14ac:dyDescent="0.25">
      <c r="A14" s="359" t="s">
        <v>424</v>
      </c>
      <c r="B14" s="359" t="s">
        <v>425</v>
      </c>
      <c r="C14" s="359">
        <v>288</v>
      </c>
      <c r="D14" s="359" t="s">
        <v>426</v>
      </c>
      <c r="E14" s="363">
        <v>3.496</v>
      </c>
      <c r="F14" s="363">
        <v>12.91</v>
      </c>
      <c r="G14" s="363">
        <v>22.15</v>
      </c>
      <c r="H14" s="363">
        <v>0.68</v>
      </c>
      <c r="I14" s="367">
        <v>0.65</v>
      </c>
      <c r="J14" s="363">
        <v>0.15</v>
      </c>
      <c r="K14" s="364" t="s">
        <v>427</v>
      </c>
      <c r="U14" s="359" t="s">
        <v>428</v>
      </c>
    </row>
    <row r="15" spans="1:48" x14ac:dyDescent="0.25">
      <c r="A15" s="359" t="s">
        <v>424</v>
      </c>
      <c r="B15" s="359" t="s">
        <v>429</v>
      </c>
      <c r="C15" s="359">
        <v>85</v>
      </c>
      <c r="D15" s="359" t="s">
        <v>430</v>
      </c>
      <c r="E15" s="363">
        <v>2.843</v>
      </c>
      <c r="F15" s="363">
        <v>15.83</v>
      </c>
      <c r="G15" s="363">
        <v>24.43</v>
      </c>
      <c r="H15" s="363">
        <v>0.59</v>
      </c>
      <c r="I15" s="363">
        <v>0.71</v>
      </c>
      <c r="J15" s="363"/>
      <c r="K15" s="364" t="s">
        <v>422</v>
      </c>
      <c r="S15" s="373"/>
      <c r="T15" s="373"/>
      <c r="U15" s="373" t="s">
        <v>431</v>
      </c>
      <c r="V15" s="373"/>
      <c r="W15" s="373"/>
      <c r="X15" s="373"/>
      <c r="Y15" s="373"/>
      <c r="Z15" s="373"/>
      <c r="AA15" s="373"/>
      <c r="AB15" s="373"/>
      <c r="AC15" s="373"/>
      <c r="AD15" s="373"/>
      <c r="AE15" s="373"/>
      <c r="AF15" s="373"/>
      <c r="AG15" s="373"/>
      <c r="AH15" s="373"/>
      <c r="AI15" s="373"/>
      <c r="AJ15" s="373"/>
      <c r="AK15" s="373"/>
      <c r="AL15" s="373"/>
      <c r="AM15" s="373"/>
      <c r="AN15" s="373"/>
      <c r="AO15" s="373"/>
      <c r="AP15" s="373"/>
      <c r="AQ15" s="373"/>
      <c r="AR15" s="373"/>
      <c r="AS15" s="373"/>
      <c r="AT15" s="373"/>
      <c r="AU15" s="373"/>
    </row>
    <row r="16" spans="1:48" x14ac:dyDescent="0.25">
      <c r="A16" s="358" t="s">
        <v>424</v>
      </c>
      <c r="B16" s="358" t="s">
        <v>432</v>
      </c>
      <c r="C16" s="358"/>
      <c r="D16" s="358" t="s">
        <v>432</v>
      </c>
      <c r="E16" s="368">
        <v>2.6360000000000001</v>
      </c>
      <c r="F16" s="368">
        <v>11.71</v>
      </c>
      <c r="G16" s="368">
        <v>22.63</v>
      </c>
      <c r="H16" s="368">
        <v>0.5</v>
      </c>
      <c r="I16" s="368">
        <v>0.4</v>
      </c>
      <c r="J16" s="368">
        <v>0.35</v>
      </c>
      <c r="K16" s="362" t="s">
        <v>389</v>
      </c>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row>
    <row r="17" spans="6:14" x14ac:dyDescent="0.25">
      <c r="F17" s="369"/>
      <c r="H17" s="369"/>
      <c r="L17" s="370"/>
      <c r="N17" s="364"/>
    </row>
    <row r="18" spans="6:14" x14ac:dyDescent="0.25">
      <c r="G18" s="364"/>
      <c r="L18" s="370"/>
    </row>
    <row r="21" spans="6:14" x14ac:dyDescent="0.25">
      <c r="G21" s="364"/>
    </row>
    <row r="46" spans="7:7" ht="15.75" x14ac:dyDescent="0.25">
      <c r="G46" s="371"/>
    </row>
  </sheetData>
  <hyperlinks>
    <hyperlink ref="L16" r:id="rId1" display="https://agecon.uga.edu/extension/budgets.html" xr:uid="{00000000-0004-0000-0900-000000000000}"/>
    <hyperlink ref="L15" r:id="rId2" display="https://www.uidaho.edu/cals/idaho-agbiz/crop-budgets" xr:uid="{00000000-0004-0000-0900-000001000000}"/>
    <hyperlink ref="L14" r:id="rId3" display="https://coststudies.ucdavis.edu/en/current/" xr:uid="{00000000-0004-0000-0900-000002000000}"/>
    <hyperlink ref="L13" r:id="rId4" display="https://www.uidaho.edu/cals/idaho-agbiz/crop-budgets" xr:uid="{00000000-0004-0000-0900-000003000000}"/>
    <hyperlink ref="L12" r:id="rId5" display="https://extension.sdstate.edu/crop-budgets" xr:uid="{00000000-0004-0000-0900-000004000000}"/>
    <hyperlink ref="L11" r:id="rId6" display="https://www.agmanager.info/sites/default/files/wysiwyg/Corn Cost-Return Budget in South Central Kansas_Average Yield_Oct-31-2019.pdf" xr:uid="{00000000-0004-0000-0900-000005000000}"/>
    <hyperlink ref="L10" r:id="rId7" display="https://farmdoc.illinois.edu/fast-tools/planting-decision-model" xr:uid="{00000000-0004-0000-0900-000006000000}"/>
    <hyperlink ref="L9" r:id="rId8" display="https://www.uaex.edu/farm-ranch/economics-marketing/farm-planning/budgets/T6_CornConv_NoIrr_2021.pdf" xr:uid="{00000000-0004-0000-0900-000007000000}"/>
    <hyperlink ref="L8" r:id="rId9" display="https://arec.tennessee.edu/extension/budgets/" xr:uid="{00000000-0004-0000-0900-000008000000}"/>
    <hyperlink ref="L7" r:id="rId10" display="https://agecoext.tamu.edu/resources/crop-livestock-budgets/budgets-by-extension-district/district-5-east/2021-district-5-texas-crop-and-livestock-budgets/" xr:uid="{00000000-0004-0000-0900-000009000000}"/>
    <hyperlink ref="L6" r:id="rId11" display="https://agecon.uga.edu/extension/budgets.html" xr:uid="{00000000-0004-0000-0900-00000A000000}"/>
    <hyperlink ref="L4" r:id="rId12" display="C:\Users\benglish.UTK\Downloads\industrial-hemp-grain-production-budget.pdf" xr:uid="{00000000-0004-0000-0900-00000B000000}"/>
    <hyperlink ref="L5" r:id="rId13" display="https://farms.extension.wisc.edu/topics/budgets-and-benchmarks/" xr:uid="{00000000-0004-0000-0900-00000C000000}"/>
  </hyperlinks>
  <pageMargins left="0.7" right="0.7" top="0.75" bottom="0.75" header="0.3" footer="0.3"/>
  <drawing r:id="rId1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U79"/>
  <sheetViews>
    <sheetView topLeftCell="C1" zoomScale="130" zoomScaleNormal="130" workbookViewId="0">
      <selection activeCell="G4" sqref="G4"/>
    </sheetView>
  </sheetViews>
  <sheetFormatPr defaultColWidth="8.85546875" defaultRowHeight="15.75" x14ac:dyDescent="0.25"/>
  <cols>
    <col min="1" max="1" width="4.5703125" style="3" customWidth="1"/>
    <col min="2" max="2" width="54.5703125" style="3" bestFit="1" customWidth="1"/>
    <col min="3" max="3" width="9.7109375" style="3" bestFit="1" customWidth="1"/>
    <col min="4" max="4" width="10.5703125" style="3" bestFit="1" customWidth="1"/>
    <col min="5" max="5" width="10.28515625" style="3" bestFit="1" customWidth="1"/>
    <col min="6" max="6" width="13.7109375" style="3" customWidth="1"/>
    <col min="7" max="7" width="29.28515625" style="3" bestFit="1" customWidth="1"/>
    <col min="8" max="8" width="12.28515625" style="3" bestFit="1" customWidth="1"/>
    <col min="9" max="9" width="11" style="3" customWidth="1"/>
    <col min="10" max="10" width="33.42578125" style="3" bestFit="1" customWidth="1"/>
    <col min="11" max="11" width="9.5703125" style="3" bestFit="1" customWidth="1"/>
    <col min="12" max="12" width="8.85546875" style="3"/>
    <col min="13" max="13" width="28.7109375" style="3" bestFit="1" customWidth="1"/>
    <col min="14" max="14" width="9.5703125" style="3" customWidth="1"/>
    <col min="15" max="15" width="8.85546875" style="3"/>
    <col min="16" max="16" width="28.7109375" style="3" customWidth="1"/>
    <col min="17" max="17" width="17.5703125" style="3" customWidth="1"/>
    <col min="18" max="18" width="8.7109375" style="3" customWidth="1"/>
    <col min="19" max="19" width="32.5703125" style="3" bestFit="1" customWidth="1"/>
    <col min="20" max="20" width="8.28515625" style="3" bestFit="1" customWidth="1"/>
    <col min="21" max="21" width="10.42578125" style="3" customWidth="1"/>
    <col min="22" max="22" width="28.7109375" style="3" bestFit="1" customWidth="1"/>
    <col min="23" max="23" width="8.28515625" style="3" bestFit="1" customWidth="1"/>
    <col min="24" max="24" width="11" style="3" customWidth="1"/>
    <col min="25" max="25" width="28.7109375" style="3" bestFit="1" customWidth="1"/>
    <col min="26" max="26" width="8.28515625" style="3" bestFit="1" customWidth="1"/>
    <col min="27" max="27" width="10.5703125" style="3" customWidth="1"/>
    <col min="28" max="28" width="36" style="3" bestFit="1" customWidth="1"/>
    <col min="29" max="29" width="9.5703125" style="3" bestFit="1" customWidth="1"/>
    <col min="30" max="30" width="10.5703125" style="3" customWidth="1"/>
    <col min="31" max="31" width="28.7109375" style="3" bestFit="1" customWidth="1"/>
    <col min="32" max="32" width="9.5703125" style="3" bestFit="1" customWidth="1"/>
    <col min="33" max="33" width="10.140625" style="3" customWidth="1"/>
    <col min="34" max="34" width="28.7109375" style="3" bestFit="1" customWidth="1"/>
    <col min="35" max="35" width="9.85546875" style="3" customWidth="1"/>
    <col min="36" max="36" width="8.85546875" style="3"/>
    <col min="37" max="37" width="28.7109375" style="3" bestFit="1" customWidth="1"/>
    <col min="38" max="38" width="10.85546875" style="3" bestFit="1" customWidth="1"/>
    <col min="39" max="39" width="12" style="3" customWidth="1"/>
    <col min="40" max="40" width="28.7109375" style="3" bestFit="1" customWidth="1"/>
    <col min="41" max="41" width="10.5703125" style="3" customWidth="1"/>
    <col min="42" max="42" width="8.85546875" style="3"/>
    <col min="43" max="43" width="33.5703125" style="3" customWidth="1"/>
    <col min="44" max="44" width="12.28515625" style="3" customWidth="1"/>
    <col min="45" max="45" width="8.85546875" style="3"/>
    <col min="46" max="46" width="33.42578125" style="3" customWidth="1"/>
    <col min="47" max="47" width="8.85546875" style="3"/>
    <col min="48" max="48" width="10.7109375" style="3" customWidth="1"/>
    <col min="49" max="49" width="34.5703125" style="3" customWidth="1"/>
    <col min="50" max="51" width="8.85546875" style="3"/>
    <col min="52" max="52" width="38.140625" style="3" customWidth="1"/>
    <col min="53" max="53" width="9.85546875" style="3" bestFit="1" customWidth="1"/>
    <col min="54" max="54" width="8.85546875" style="3"/>
    <col min="55" max="55" width="28.85546875" style="3" customWidth="1"/>
    <col min="56" max="56" width="13.140625" style="3" customWidth="1"/>
    <col min="57" max="57" width="8.85546875" style="3"/>
    <col min="58" max="58" width="9.140625" style="3" bestFit="1" customWidth="1"/>
    <col min="59" max="59" width="9" style="3" bestFit="1" customWidth="1"/>
    <col min="60" max="60" width="10.42578125" style="3" bestFit="1" customWidth="1"/>
    <col min="61" max="61" width="9" style="3" bestFit="1" customWidth="1"/>
    <col min="62" max="62" width="9.28515625" style="3" bestFit="1" customWidth="1"/>
    <col min="63" max="63" width="8.85546875" style="3"/>
    <col min="64" max="64" width="9" style="3" bestFit="1" customWidth="1"/>
    <col min="65" max="16384" width="8.85546875" style="3"/>
  </cols>
  <sheetData>
    <row r="1" spans="1:73" x14ac:dyDescent="0.25">
      <c r="A1" s="113"/>
      <c r="B1" s="272" t="s">
        <v>97</v>
      </c>
      <c r="C1" s="113"/>
      <c r="D1" s="113"/>
      <c r="E1" s="113"/>
      <c r="F1" s="5"/>
      <c r="G1" s="148" t="s">
        <v>84</v>
      </c>
      <c r="H1" s="149"/>
      <c r="J1" s="272" t="s">
        <v>85</v>
      </c>
      <c r="K1" s="277"/>
      <c r="L1" s="63"/>
      <c r="M1" s="148" t="s">
        <v>86</v>
      </c>
      <c r="N1" s="149"/>
      <c r="P1" s="148" t="s">
        <v>87</v>
      </c>
      <c r="Q1" s="149"/>
      <c r="R1" s="15"/>
      <c r="S1" s="148" t="s">
        <v>88</v>
      </c>
      <c r="T1" s="149"/>
      <c r="V1" s="550" t="s">
        <v>89</v>
      </c>
      <c r="W1" s="149"/>
      <c r="Y1" s="148" t="s">
        <v>90</v>
      </c>
      <c r="Z1" s="149"/>
      <c r="AB1" s="550" t="s">
        <v>91</v>
      </c>
      <c r="AC1" s="113"/>
      <c r="AE1" s="148" t="s">
        <v>92</v>
      </c>
      <c r="AF1" s="149"/>
      <c r="AH1" s="272" t="s">
        <v>93</v>
      </c>
      <c r="AI1" s="277"/>
      <c r="AK1" s="550" t="s">
        <v>94</v>
      </c>
      <c r="AL1" s="113"/>
      <c r="AM1" s="273"/>
      <c r="AN1" s="275" t="s">
        <v>99</v>
      </c>
      <c r="AO1" s="309"/>
      <c r="AP1" s="273"/>
      <c r="AQ1" s="148" t="s">
        <v>220</v>
      </c>
      <c r="AR1" s="301"/>
      <c r="AS1" s="243"/>
      <c r="AT1" s="550" t="s">
        <v>227</v>
      </c>
      <c r="AU1" s="309"/>
      <c r="AV1" s="273"/>
      <c r="AW1" s="550" t="s">
        <v>230</v>
      </c>
      <c r="AX1" s="309"/>
      <c r="AY1" s="273"/>
      <c r="AZ1" s="550" t="s">
        <v>268</v>
      </c>
      <c r="BA1" s="309"/>
      <c r="BB1" s="273"/>
      <c r="BC1" s="550" t="s">
        <v>373</v>
      </c>
      <c r="BD1" s="309"/>
      <c r="BE1" s="273"/>
      <c r="BF1" s="273"/>
      <c r="BG1" s="273"/>
    </row>
    <row r="2" spans="1:73" x14ac:dyDescent="0.25">
      <c r="C2" s="16" t="s">
        <v>60</v>
      </c>
      <c r="D2" s="16" t="s">
        <v>62</v>
      </c>
      <c r="E2" s="16" t="s">
        <v>16</v>
      </c>
      <c r="F2" s="5"/>
      <c r="G2" s="245" t="str">
        <f>'Farm Machinery'!B2</f>
        <v>Tractor, 215 H.P.,W/Cab, Air</v>
      </c>
      <c r="H2" s="250" t="s">
        <v>1</v>
      </c>
      <c r="J2" s="268" t="str">
        <f>'Farm Machinery'!B3</f>
        <v xml:space="preserve">Tractor, 150 H.P.,W/Cab, Air       </v>
      </c>
      <c r="K2" s="274" t="s">
        <v>1</v>
      </c>
      <c r="L2" s="63"/>
      <c r="M2" s="245" t="str">
        <f>'Farm Machinery'!B4</f>
        <v xml:space="preserve">NT Grain Drill (20 ft)  </v>
      </c>
      <c r="N2" s="250" t="s">
        <v>1</v>
      </c>
      <c r="P2" s="245" t="str">
        <f>'Farm Machinery'!B5</f>
        <v>Sprayer, S.P,, 90` boom</v>
      </c>
      <c r="Q2" s="250" t="s">
        <v>1</v>
      </c>
      <c r="S2" s="245" t="str">
        <f>'Farm Machinery'!B6</f>
        <v xml:space="preserve">Rotary Mower       </v>
      </c>
      <c r="T2" s="250" t="s">
        <v>1</v>
      </c>
      <c r="V2" s="245" t="str">
        <f>'Farm Machinery'!B7</f>
        <v>Mower Conditioner</v>
      </c>
      <c r="W2" s="250" t="s">
        <v>1</v>
      </c>
      <c r="Y2" s="245" t="str">
        <f>'Farm Machinery'!B8</f>
        <v>Rake</v>
      </c>
      <c r="Z2" s="250" t="s">
        <v>1</v>
      </c>
      <c r="AB2" s="245" t="str">
        <f>'Farm Machinery'!B9</f>
        <v>3' x 4 'x 8' Large Rectangular Baler</v>
      </c>
      <c r="AC2" s="250" t="s">
        <v>1</v>
      </c>
      <c r="AE2" s="245" t="str">
        <f>'Farm Machinery'!B10</f>
        <v>Front End Loader</v>
      </c>
      <c r="AF2" s="250" t="s">
        <v>1</v>
      </c>
      <c r="AH2" s="245" t="str">
        <f>'Farm Machinery'!B11</f>
        <v>Pickup Truck</v>
      </c>
      <c r="AI2" s="250" t="s">
        <v>1</v>
      </c>
      <c r="AK2" s="245" t="str">
        <f>'Farm Machinery'!B12</f>
        <v>Semi-Tractor/Trailer</v>
      </c>
      <c r="AL2" s="250" t="s">
        <v>1</v>
      </c>
      <c r="AM2" s="273"/>
      <c r="AN2" s="275" t="s">
        <v>98</v>
      </c>
      <c r="AO2" s="276" t="s">
        <v>1</v>
      </c>
      <c r="AP2" s="273"/>
      <c r="AQ2" s="245" t="s">
        <v>221</v>
      </c>
      <c r="AR2" s="250" t="s">
        <v>1</v>
      </c>
      <c r="AS2" s="215"/>
      <c r="AT2" s="245" t="s">
        <v>226</v>
      </c>
      <c r="AU2" s="250" t="s">
        <v>1</v>
      </c>
      <c r="AV2" s="243"/>
      <c r="AW2" s="245" t="s">
        <v>472</v>
      </c>
      <c r="AX2" s="250" t="s">
        <v>1</v>
      </c>
      <c r="AY2" s="273"/>
      <c r="AZ2" s="15" t="s">
        <v>266</v>
      </c>
      <c r="BA2" s="250" t="s">
        <v>1</v>
      </c>
      <c r="BB2" s="273"/>
      <c r="BC2" s="15" t="s">
        <v>374</v>
      </c>
      <c r="BD2" s="250" t="s">
        <v>1</v>
      </c>
      <c r="BE2" s="273"/>
      <c r="BF2" s="273"/>
      <c r="BG2" s="273"/>
    </row>
    <row r="3" spans="1:73" x14ac:dyDescent="0.25">
      <c r="A3" s="113" t="s">
        <v>78</v>
      </c>
      <c r="B3" s="277" t="str">
        <f>'Farm Machinery'!B1</f>
        <v>Machinery</v>
      </c>
      <c r="C3" s="111" t="s">
        <v>61</v>
      </c>
      <c r="D3" s="111" t="s">
        <v>61</v>
      </c>
      <c r="E3" s="111" t="s">
        <v>52</v>
      </c>
      <c r="F3" s="5"/>
      <c r="G3" s="278" t="s">
        <v>35</v>
      </c>
      <c r="H3" s="278">
        <f>PTO_Machine1*FF1_Machine1*FF2_Machine1</f>
        <v>9.4169999999999998</v>
      </c>
      <c r="J3" s="553" t="s">
        <v>35</v>
      </c>
      <c r="K3" s="553">
        <f>PTO_Machine2*FF1_Machine2*FF2_Machine2</f>
        <v>6.5699999999999994</v>
      </c>
      <c r="L3" s="63"/>
      <c r="M3" s="278" t="s">
        <v>35</v>
      </c>
      <c r="N3" s="278">
        <f>(FF2_Machine3*PTO_Machine3*FF1_Machine3)</f>
        <v>0</v>
      </c>
      <c r="P3" s="278" t="s">
        <v>35</v>
      </c>
      <c r="Q3" s="278">
        <f>(FF2_Machine4*PTO_Machine4*FF1_Machine4)</f>
        <v>8.76</v>
      </c>
      <c r="R3" s="239"/>
      <c r="S3" s="278" t="s">
        <v>35</v>
      </c>
      <c r="T3" s="278">
        <f>(FF2_Machine4*PTO_Machine5*FF1_Machine5)</f>
        <v>0</v>
      </c>
      <c r="V3" s="574" t="s">
        <v>35</v>
      </c>
      <c r="W3" s="574">
        <f>(FF2_Machine6*PTO_Machine6*FF1_Machine6)</f>
        <v>0</v>
      </c>
      <c r="Y3" s="574" t="s">
        <v>35</v>
      </c>
      <c r="Z3" s="574">
        <f>(FF2_Machine7*PTO_Machine7*FF1_Machine7)</f>
        <v>0</v>
      </c>
      <c r="AB3" s="574" t="s">
        <v>35</v>
      </c>
      <c r="AC3" s="574">
        <f>(FF2_Machine8*PTO_Machine8*FF1_Machine8)</f>
        <v>0</v>
      </c>
      <c r="AE3" s="574" t="s">
        <v>35</v>
      </c>
      <c r="AF3" s="574">
        <f>(FF2_Machine9*PTO_Machine9*FF1_Machine9)</f>
        <v>0</v>
      </c>
      <c r="AH3" s="574" t="s">
        <v>35</v>
      </c>
      <c r="AI3" s="574">
        <f>FF2_Machine10*PTO_Machine10*FF1_Machine10</f>
        <v>2</v>
      </c>
      <c r="AK3" s="278" t="s">
        <v>35</v>
      </c>
      <c r="AL3" s="278">
        <f>(FF2_Machine11*PTO_Machine11*FF1_Machine11)</f>
        <v>22.118999999999996</v>
      </c>
      <c r="AM3" s="273"/>
      <c r="AN3" s="599" t="s">
        <v>35</v>
      </c>
      <c r="AO3" s="599">
        <v>0</v>
      </c>
      <c r="AP3" s="273"/>
      <c r="AQ3" s="278" t="s">
        <v>35</v>
      </c>
      <c r="AR3" s="278">
        <f>PTO_Machine13*FF1_Machine13*FF2_Machine13</f>
        <v>19.71</v>
      </c>
      <c r="AS3" s="261"/>
      <c r="AT3" s="278" t="s">
        <v>35</v>
      </c>
      <c r="AU3" s="278">
        <v>0</v>
      </c>
      <c r="AV3" s="215"/>
      <c r="AW3" s="278" t="s">
        <v>35</v>
      </c>
      <c r="AX3" s="278">
        <v>0</v>
      </c>
      <c r="AY3" s="273"/>
      <c r="AZ3" s="278" t="s">
        <v>35</v>
      </c>
      <c r="BA3" s="278">
        <v>0</v>
      </c>
      <c r="BB3" s="273"/>
      <c r="BC3" s="278" t="s">
        <v>35</v>
      </c>
      <c r="BD3" s="278">
        <v>0</v>
      </c>
      <c r="BE3" s="273"/>
      <c r="BF3" s="273"/>
      <c r="BG3" s="273"/>
    </row>
    <row r="4" spans="1:73" x14ac:dyDescent="0.25">
      <c r="A4" s="3">
        <v>1</v>
      </c>
      <c r="B4" s="147" t="str">
        <f>G2</f>
        <v>Tractor, 215 H.P.,W/Cab, Air</v>
      </c>
      <c r="C4" s="279">
        <f>$H$13</f>
        <v>40.747510508823531</v>
      </c>
      <c r="D4" s="279">
        <f>$H$16</f>
        <v>23.343414696663189</v>
      </c>
      <c r="E4" s="279">
        <f>$H$20</f>
        <v>65.313350520751413</v>
      </c>
      <c r="F4" s="5"/>
      <c r="G4" s="63" t="s">
        <v>24</v>
      </c>
      <c r="H4" s="237">
        <f>PP_Machine1/purchase_list_factor</f>
        <v>294117.64705882355</v>
      </c>
      <c r="J4" s="177" t="s">
        <v>24</v>
      </c>
      <c r="K4" s="176">
        <f>PP_Machine2/purchase_list_factor</f>
        <v>176470.58823529413</v>
      </c>
      <c r="L4" s="63"/>
      <c r="M4" s="63" t="s">
        <v>24</v>
      </c>
      <c r="N4" s="237">
        <f>PP_Machine3/purchase_list_factor</f>
        <v>88235.294117647063</v>
      </c>
      <c r="P4" s="63" t="s">
        <v>24</v>
      </c>
      <c r="Q4" s="237">
        <f>PP_Machine4/purchase_list_factor</f>
        <v>294117.64705882355</v>
      </c>
      <c r="S4" s="63" t="s">
        <v>24</v>
      </c>
      <c r="T4" s="237">
        <f>PP_Machine5/purchase_list_factor</f>
        <v>47058.823529411769</v>
      </c>
      <c r="V4" s="167" t="s">
        <v>24</v>
      </c>
      <c r="W4" s="163">
        <f>PP_Machine6/purchase_list_factor</f>
        <v>7647.0588235294117</v>
      </c>
      <c r="Y4" s="163" t="s">
        <v>24</v>
      </c>
      <c r="Z4" s="163">
        <f>PP_Machine7/purchase_list_factor</f>
        <v>3529.4117647058824</v>
      </c>
      <c r="AB4" s="163" t="s">
        <v>24</v>
      </c>
      <c r="AC4" s="163">
        <f>PP_Machine8/purchase_list_factor</f>
        <v>103176.4705882353</v>
      </c>
      <c r="AE4" s="163" t="s">
        <v>24</v>
      </c>
      <c r="AF4" s="163">
        <f>PP_Machine9/purchase_list_factor</f>
        <v>8823.5294117647063</v>
      </c>
      <c r="AH4" s="163" t="s">
        <v>24</v>
      </c>
      <c r="AI4" s="163">
        <f>PP_Machine10/purchase_list_factor</f>
        <v>29411.764705882353</v>
      </c>
      <c r="AK4" s="237" t="s">
        <v>24</v>
      </c>
      <c r="AL4" s="280">
        <f>PP_Machine11/purchase_list_factor</f>
        <v>148186.64934112981</v>
      </c>
      <c r="AM4" s="273"/>
      <c r="AN4" s="599" t="s">
        <v>24</v>
      </c>
      <c r="AO4" s="600">
        <f>PP_Machine12/purchase_list_factor</f>
        <v>3000</v>
      </c>
      <c r="AP4" s="273"/>
      <c r="AQ4" s="63" t="s">
        <v>24</v>
      </c>
      <c r="AR4" s="237">
        <f>'Farm Machinery'!D14/0.85</f>
        <v>352941.17647058825</v>
      </c>
      <c r="AS4" s="281"/>
      <c r="AT4" s="63" t="s">
        <v>24</v>
      </c>
      <c r="AU4" s="237">
        <f>PP_Machine14/purchase_list_factor</f>
        <v>41176.470588235294</v>
      </c>
      <c r="AV4" s="261"/>
      <c r="AW4" s="63" t="s">
        <v>24</v>
      </c>
      <c r="AX4" s="237">
        <f>PP_Machine15/purchase_list_factor</f>
        <v>41176.470588235294</v>
      </c>
      <c r="AY4" s="273"/>
      <c r="AZ4" s="63" t="s">
        <v>24</v>
      </c>
      <c r="BA4" s="237">
        <f>PP_Machine16/purchase_list_factor</f>
        <v>23529.411764705885</v>
      </c>
      <c r="BB4" s="273"/>
      <c r="BC4" s="63" t="s">
        <v>24</v>
      </c>
      <c r="BD4" s="237">
        <f>PP_Machine17/purchase_list_factor</f>
        <v>88235.294117647063</v>
      </c>
      <c r="BE4" s="273"/>
      <c r="BF4" s="273"/>
      <c r="BG4" s="273"/>
    </row>
    <row r="5" spans="1:73" x14ac:dyDescent="0.25">
      <c r="A5" s="3">
        <v>2</v>
      </c>
      <c r="B5" s="63" t="str">
        <f>J2</f>
        <v xml:space="preserve">Tractor, 150 H.P.,W/Cab, Air       </v>
      </c>
      <c r="C5" s="590">
        <f>$K$13</f>
        <v>33.402503911764704</v>
      </c>
      <c r="D5" s="590">
        <f>$K$16</f>
        <v>22.541034137730023</v>
      </c>
      <c r="E5" s="590">
        <f>$K$20</f>
        <v>56.945613166847664</v>
      </c>
      <c r="F5" s="5"/>
      <c r="G5" s="281" t="s">
        <v>36</v>
      </c>
      <c r="H5" s="281">
        <f>HUL_Machine1/HUY_Machine1</f>
        <v>13.333333333333334</v>
      </c>
      <c r="J5" s="554" t="s">
        <v>36</v>
      </c>
      <c r="K5" s="554">
        <f>HUL_Machine2/HUY_Machine2</f>
        <v>18.018018018018019</v>
      </c>
      <c r="L5" s="63"/>
      <c r="M5" s="281" t="s">
        <v>36</v>
      </c>
      <c r="N5" s="281">
        <f>HUL_Machine3/HUY_Machine3</f>
        <v>6.3559322033898304</v>
      </c>
      <c r="P5" s="281" t="s">
        <v>36</v>
      </c>
      <c r="Q5" s="281">
        <f>HUL_Machine4/HUY_Machine4</f>
        <v>23.4375</v>
      </c>
      <c r="S5" s="281" t="s">
        <v>36</v>
      </c>
      <c r="T5" s="281">
        <f>HUL_Machine5/HUY_Machine5</f>
        <v>12.738853503184714</v>
      </c>
      <c r="V5" s="575" t="s">
        <v>36</v>
      </c>
      <c r="W5" s="575">
        <f>HUL_Machine6/HUY_Machine6</f>
        <v>6.1538461538461542</v>
      </c>
      <c r="Y5" s="575" t="s">
        <v>36</v>
      </c>
      <c r="Z5" s="575">
        <f>HUL_Machine7/HUY_Machine7</f>
        <v>7.6923076923076925</v>
      </c>
      <c r="AB5" s="575" t="s">
        <v>36</v>
      </c>
      <c r="AC5" s="575">
        <f>HUL_Machine8/HUY_Machine8</f>
        <v>9.2307692307692299</v>
      </c>
      <c r="AE5" s="575" t="s">
        <v>36</v>
      </c>
      <c r="AF5" s="575">
        <f>HUL_Machine9/HUY_Machine9</f>
        <v>2.3529411764705883</v>
      </c>
      <c r="AH5" s="575" t="s">
        <v>36</v>
      </c>
      <c r="AI5" s="575">
        <f>HUL_Machine10/HUY_Machine10</f>
        <v>40</v>
      </c>
      <c r="AK5" s="281" t="s">
        <v>36</v>
      </c>
      <c r="AL5" s="281">
        <f>HUL_Machine11/HUY_Machine11</f>
        <v>22</v>
      </c>
      <c r="AM5" s="273"/>
      <c r="AN5" s="599" t="s">
        <v>36</v>
      </c>
      <c r="AO5" s="599">
        <f>HUL_Machine12/HUY_Machine12</f>
        <v>10</v>
      </c>
      <c r="AP5" s="273"/>
      <c r="AQ5" s="281" t="s">
        <v>36</v>
      </c>
      <c r="AR5" s="243">
        <f>HUL_Machine13/HUY_Machine13</f>
        <v>6.5502183406113534</v>
      </c>
      <c r="AS5" s="243"/>
      <c r="AT5" s="281" t="s">
        <v>36</v>
      </c>
      <c r="AU5" s="243">
        <f>HUL_Machine14/HUY_Machine14</f>
        <v>7.6530612244897958</v>
      </c>
      <c r="AV5" s="281"/>
      <c r="AW5" s="281" t="s">
        <v>36</v>
      </c>
      <c r="AX5" s="281">
        <f>HUL_Machine15/HUY_Machine15</f>
        <v>6.5502183406113534</v>
      </c>
      <c r="AY5" s="273"/>
      <c r="AZ5" s="281" t="s">
        <v>36</v>
      </c>
      <c r="BA5" s="281">
        <f>HUL_Machine16/HUY_Machine16</f>
        <v>8.8888888888888893</v>
      </c>
      <c r="BB5" s="273"/>
      <c r="BC5" s="281" t="s">
        <v>36</v>
      </c>
      <c r="BD5" s="281">
        <f>HUL_Machine17/HUY_Machine17</f>
        <v>13.422818791946309</v>
      </c>
      <c r="BE5" s="273"/>
      <c r="BF5" s="273"/>
      <c r="BG5" s="273"/>
    </row>
    <row r="6" spans="1:73" ht="14.1" customHeight="1" x14ac:dyDescent="0.25">
      <c r="A6" s="3">
        <v>3</v>
      </c>
      <c r="B6" s="147" t="str">
        <f>M2</f>
        <v xml:space="preserve">NT Grain Drill (20 ft)  </v>
      </c>
      <c r="C6" s="279">
        <f>$N$13</f>
        <v>44.10549503967858</v>
      </c>
      <c r="D6" s="279">
        <f>$N$16</f>
        <v>42.452356049931069</v>
      </c>
      <c r="E6" s="279">
        <f>$N$20</f>
        <v>87.881015940799998</v>
      </c>
      <c r="F6" s="282"/>
      <c r="G6" s="283" t="s">
        <v>37</v>
      </c>
      <c r="H6" s="284">
        <f>(SVF1_Machine1-SVF2_Machine1*(YUL_Machine1^0.5)-SVF3_Machine1*(HUY_Machine1^0.5))^2</f>
        <v>0.22624816136316306</v>
      </c>
      <c r="I6" s="285"/>
      <c r="J6" s="555" t="s">
        <v>37</v>
      </c>
      <c r="K6" s="556">
        <f>(SVF1_Machine2-SVF2_Machine2*K5^0.5-SVF3_Machine2*(HUL_Machine2/K5)^0.5)^2</f>
        <v>0.17794888233698009</v>
      </c>
      <c r="L6" s="63"/>
      <c r="M6" s="283" t="s">
        <v>37</v>
      </c>
      <c r="N6" s="284">
        <f>(SVF1_Machine3-SVF2_Machine3*(YUL_Machine3^0.5)-SVF3_Machine3*(HUY_Machine3^0.5))^2</f>
        <v>0.47108236405354514</v>
      </c>
      <c r="P6" s="283" t="s">
        <v>37</v>
      </c>
      <c r="Q6" s="284">
        <f>(SVF1_Machine4-SVF2_Machine4*YUL_Machine4^0.5-SVF3_Machine4*(HUY_Machine4)^0.5)^2</f>
        <v>0.16453047300607759</v>
      </c>
      <c r="S6" s="283" t="s">
        <v>37</v>
      </c>
      <c r="T6" s="284">
        <f>(SVF1_Machine5-SVF2_Machine5*T5^0.5-SVF3_Machine5*(HUL_Machine5/T5)^0.5)^2</f>
        <v>0.26715123267285273</v>
      </c>
      <c r="V6" s="576" t="s">
        <v>37</v>
      </c>
      <c r="W6" s="577">
        <f>(SVF1_Machine6-SVF2_Machine6*W5^0.5-SVF3_Machine6*(HUL_Machine6/W5)^0.5)^2</f>
        <v>0.34785632032811198</v>
      </c>
      <c r="Y6" s="576" t="s">
        <v>37</v>
      </c>
      <c r="Z6" s="577">
        <f>(SVF1_Machine7-SVF2_Machine7*Z5^0.5-SVF3_Machine7*(HUL_Machine7/Z5)^0.5)^2</f>
        <v>0.32510002583876613</v>
      </c>
      <c r="AA6" s="287"/>
      <c r="AB6" s="576" t="s">
        <v>37</v>
      </c>
      <c r="AC6" s="577">
        <f>(SVF1_Machine8-SVF2_Machine8*AC5^0.5-SVF3_Machine8*(HUL_Machine8/AC5)^0.5)^2</f>
        <v>0.29596285738139194</v>
      </c>
      <c r="AD6" s="287"/>
      <c r="AE6" s="576" t="s">
        <v>37</v>
      </c>
      <c r="AF6" s="577">
        <f>(SVF1_Machine9-SVF2_Machine9*AF5^0.5-SVF3_Machine9*(HUL_Machine9/AF5)^0.5)^2</f>
        <v>0.38599450645803746</v>
      </c>
      <c r="AH6" s="576" t="s">
        <v>37</v>
      </c>
      <c r="AI6" s="577">
        <f>(SVF1_Machine10-SVF2_Machine10*AL5^0.5-SVF3_Machine10*(HUL_Machine10/AL5)^0.5)^2</f>
        <v>9.9856E-2</v>
      </c>
      <c r="AK6" s="283" t="s">
        <v>37</v>
      </c>
      <c r="AL6" s="284">
        <f>(SVF1_Machine11-SVF2_Machine11*YUL_Machine11^0.5-SVF3_Machine11*(HUL_Machine11/AL5)^0.5)^2</f>
        <v>0.12871187588353772</v>
      </c>
      <c r="AM6" s="273"/>
      <c r="AN6" s="599" t="s">
        <v>37</v>
      </c>
      <c r="AO6" s="607" t="s">
        <v>8</v>
      </c>
      <c r="AP6" s="288"/>
      <c r="AQ6" s="283" t="s">
        <v>37</v>
      </c>
      <c r="AR6" s="284">
        <f>(SVF1_Machine13-SVF2_Machine13*(YUL_Machine13^0.5)-SVF3_Machine13*(HUY_Machine13^0.5))^2</f>
        <v>0.2922933507912841</v>
      </c>
      <c r="AS6" s="280"/>
      <c r="AT6" s="283" t="s">
        <v>37</v>
      </c>
      <c r="AU6" s="284">
        <f>(SVF1_Machine14-SVF2_Machine14*(YUL_Machine14^0.5)-SVF3_Machine14*(HUY_Machine14^0.5))^2</f>
        <v>0.3191586142371885</v>
      </c>
      <c r="AV6" s="243"/>
      <c r="AW6" s="283" t="s">
        <v>37</v>
      </c>
      <c r="AX6" s="284">
        <f>(SVF1_Machine15-SVF2_Machine15*(YUL_Machine15^0.5)-SVF3_Machine15*(HUY_Machine15^0.5))^2</f>
        <v>0.43416676693518985</v>
      </c>
      <c r="AY6" s="288"/>
      <c r="AZ6" s="283" t="s">
        <v>37</v>
      </c>
      <c r="BA6" s="284">
        <f>(SVF1_Machine16-SVF2_Machine16*(YUL_Machine16^0.5)-SVF3_Machine16*(HUY_Machine16^0.5))^2</f>
        <v>0.37461981757643864</v>
      </c>
      <c r="BB6" s="288"/>
      <c r="BC6" s="283" t="s">
        <v>37</v>
      </c>
      <c r="BD6" s="284">
        <f>(SVF1_Machine17-SVF2_Machine17*(YUL_Machine17^0.5)-SVF3_Machine17*(HUY_Machine17^0.5))^2</f>
        <v>0.23813539371364012</v>
      </c>
      <c r="BE6" s="288"/>
      <c r="BF6" s="289"/>
      <c r="BG6" s="288"/>
    </row>
    <row r="7" spans="1:73" ht="13.5" customHeight="1" x14ac:dyDescent="0.25">
      <c r="A7" s="3">
        <v>4</v>
      </c>
      <c r="B7" s="147" t="str">
        <f>P2</f>
        <v>Sprayer, S.P,, 90` boom</v>
      </c>
      <c r="C7" s="279">
        <f>$Q$13</f>
        <v>160.95791998156199</v>
      </c>
      <c r="D7" s="279">
        <f>$Q$16</f>
        <v>355.24057691304995</v>
      </c>
      <c r="E7" s="279">
        <f>$Q$20</f>
        <v>521.0272344940588</v>
      </c>
      <c r="F7" s="5"/>
      <c r="G7" s="290" t="s">
        <v>7</v>
      </c>
      <c r="H7" s="291">
        <f>H4*H6</f>
        <v>66543.576871518555</v>
      </c>
      <c r="J7" s="557" t="s">
        <v>7</v>
      </c>
      <c r="K7" s="558">
        <f>K4*K6</f>
        <v>31402.743941820016</v>
      </c>
      <c r="L7" s="63"/>
      <c r="M7" s="292" t="s">
        <v>7</v>
      </c>
      <c r="N7" s="293">
        <f>N4*N6</f>
        <v>41566.090945901044</v>
      </c>
      <c r="P7" s="292" t="s">
        <v>7</v>
      </c>
      <c r="Q7" s="293">
        <f>Q4*Q6</f>
        <v>48391.315590022823</v>
      </c>
      <c r="S7" s="292" t="s">
        <v>7</v>
      </c>
      <c r="T7" s="293">
        <f>T4*T6</f>
        <v>12571.8227140166</v>
      </c>
      <c r="V7" s="578" t="s">
        <v>7</v>
      </c>
      <c r="W7" s="579">
        <f>W4*W6</f>
        <v>2660.0777436855624</v>
      </c>
      <c r="Y7" s="593" t="s">
        <v>7</v>
      </c>
      <c r="Z7" s="579">
        <f>Z4*Z6</f>
        <v>1147.4118559015276</v>
      </c>
      <c r="AB7" s="593" t="s">
        <v>7</v>
      </c>
      <c r="AC7" s="579">
        <f>AC4*AC6</f>
        <v>30536.403049821263</v>
      </c>
      <c r="AE7" s="593" t="s">
        <v>7</v>
      </c>
      <c r="AF7" s="579">
        <f>AF4*AF6</f>
        <v>3405.8338805120952</v>
      </c>
      <c r="AH7" s="593" t="s">
        <v>7</v>
      </c>
      <c r="AI7" s="579">
        <f>AI4*AI6</f>
        <v>2936.9411764705883</v>
      </c>
      <c r="AK7" s="290" t="s">
        <v>7</v>
      </c>
      <c r="AL7" s="291">
        <f>AL4*AL6</f>
        <v>19073.381617592826</v>
      </c>
      <c r="AM7" s="273"/>
      <c r="AN7" s="599" t="s">
        <v>7</v>
      </c>
      <c r="AO7" s="607" t="s">
        <v>8</v>
      </c>
      <c r="AP7" s="288"/>
      <c r="AQ7" s="290" t="s">
        <v>7</v>
      </c>
      <c r="AR7" s="291">
        <f>AR4*AR6</f>
        <v>103162.35910280616</v>
      </c>
      <c r="AT7" s="290" t="s">
        <v>7</v>
      </c>
      <c r="AU7" s="291">
        <f>AU4*AU6</f>
        <v>13141.825292119527</v>
      </c>
      <c r="AV7" s="280"/>
      <c r="AW7" s="290" t="s">
        <v>7</v>
      </c>
      <c r="AX7" s="291">
        <f>AX4*AX6</f>
        <v>17877.455109096052</v>
      </c>
      <c r="AY7" s="288"/>
      <c r="AZ7" s="290" t="s">
        <v>7</v>
      </c>
      <c r="BA7" s="291">
        <f>BA4*BA6</f>
        <v>8814.5839429750285</v>
      </c>
      <c r="BB7" s="288"/>
      <c r="BC7" s="290" t="s">
        <v>7</v>
      </c>
      <c r="BD7" s="291">
        <f>BD4*BD6</f>
        <v>21011.946504144718</v>
      </c>
      <c r="BE7" s="288"/>
      <c r="BF7" s="288"/>
      <c r="BG7" s="288"/>
    </row>
    <row r="8" spans="1:73" x14ac:dyDescent="0.25">
      <c r="A8" s="3">
        <v>5</v>
      </c>
      <c r="B8" s="147" t="str">
        <f>S2</f>
        <v xml:space="preserve">Rotary Mower       </v>
      </c>
      <c r="C8" s="279">
        <f>$T$13</f>
        <v>41.411764705882355</v>
      </c>
      <c r="D8" s="279">
        <f>$T$16</f>
        <v>28.494919220422304</v>
      </c>
      <c r="E8" s="279">
        <f>$T$20</f>
        <v>71.149036867481129</v>
      </c>
      <c r="F8" s="5"/>
      <c r="G8" s="286"/>
      <c r="H8" s="260">
        <f>fuel_gal</f>
        <v>2.4590000000000001</v>
      </c>
      <c r="J8" s="555"/>
      <c r="K8" s="559"/>
      <c r="L8" s="63"/>
      <c r="M8" s="286"/>
      <c r="N8" s="260"/>
      <c r="P8" s="286"/>
      <c r="Q8" s="260"/>
      <c r="S8" s="286"/>
      <c r="T8" s="260"/>
      <c r="V8" s="555"/>
      <c r="W8" s="559"/>
      <c r="Y8" s="555"/>
      <c r="Z8" s="559"/>
      <c r="AA8" s="294"/>
      <c r="AB8" s="555"/>
      <c r="AC8" s="559"/>
      <c r="AD8" s="294"/>
      <c r="AE8" s="597"/>
      <c r="AF8" s="598"/>
      <c r="AH8" s="597"/>
      <c r="AI8" s="598"/>
      <c r="AK8" s="295"/>
      <c r="AL8" s="296">
        <f>fuel_gal</f>
        <v>2.4590000000000001</v>
      </c>
      <c r="AM8" s="273"/>
      <c r="AN8" s="599"/>
      <c r="AO8" s="607"/>
      <c r="AP8" s="288"/>
      <c r="AQ8" s="286"/>
      <c r="AR8" s="297"/>
      <c r="AT8" s="286"/>
      <c r="AU8" s="260"/>
      <c r="AW8" s="286"/>
      <c r="AX8" s="260"/>
      <c r="AY8" s="288"/>
      <c r="AZ8" s="286"/>
      <c r="BA8" s="260"/>
      <c r="BB8" s="288"/>
      <c r="BC8" s="286"/>
      <c r="BD8" s="260"/>
      <c r="BE8" s="288"/>
      <c r="BF8" s="288"/>
      <c r="BG8" s="273"/>
    </row>
    <row r="9" spans="1:73" ht="17.25" customHeight="1" x14ac:dyDescent="0.25">
      <c r="A9" s="3">
        <v>6</v>
      </c>
      <c r="B9" s="63" t="str">
        <f>V2</f>
        <v>Mower Conditioner</v>
      </c>
      <c r="C9" s="590">
        <f>$W$13</f>
        <v>5.7144345061297512</v>
      </c>
      <c r="D9" s="590">
        <f>$W$16</f>
        <v>3.1295877703725545</v>
      </c>
      <c r="E9" s="590">
        <f>$W$20</f>
        <v>9.015455311686198</v>
      </c>
      <c r="F9" s="5"/>
      <c r="G9" s="298" t="str">
        <f>G2</f>
        <v>Tractor, 215 H.P.,W/Cab, Air</v>
      </c>
      <c r="H9" s="299" t="str">
        <f>H2</f>
        <v>Item</v>
      </c>
      <c r="J9" s="560" t="str">
        <f>J2</f>
        <v xml:space="preserve">Tractor, 150 H.P.,W/Cab, Air       </v>
      </c>
      <c r="K9" s="561" t="str">
        <f>K2</f>
        <v>Item</v>
      </c>
      <c r="L9" s="63"/>
      <c r="M9" s="298" t="str">
        <f>M2</f>
        <v xml:space="preserve">NT Grain Drill (20 ft)  </v>
      </c>
      <c r="N9" s="299" t="str">
        <f>N2</f>
        <v>Item</v>
      </c>
      <c r="P9" s="298" t="str">
        <f>P2</f>
        <v>Sprayer, S.P,, 90` boom</v>
      </c>
      <c r="Q9" s="299" t="str">
        <f>Q2</f>
        <v>Item</v>
      </c>
      <c r="S9" s="298" t="str">
        <f>S2</f>
        <v xml:space="preserve">Rotary Mower       </v>
      </c>
      <c r="T9" s="299" t="str">
        <f>T2</f>
        <v>Item</v>
      </c>
      <c r="V9" s="560" t="str">
        <f>V2</f>
        <v>Mower Conditioner</v>
      </c>
      <c r="W9" s="561" t="str">
        <f>W2</f>
        <v>Item</v>
      </c>
      <c r="Y9" s="594" t="str">
        <f>Y2</f>
        <v>Rake</v>
      </c>
      <c r="Z9" s="595" t="str">
        <f>Z2</f>
        <v>Item</v>
      </c>
      <c r="AB9" s="560" t="str">
        <f>AB2</f>
        <v>3' x 4 'x 8' Large Rectangular Baler</v>
      </c>
      <c r="AC9" s="561" t="str">
        <f>AC2</f>
        <v>Item</v>
      </c>
      <c r="AE9" s="560" t="str">
        <f>AE2</f>
        <v>Front End Loader</v>
      </c>
      <c r="AF9" s="561" t="str">
        <f>AF2</f>
        <v>Item</v>
      </c>
      <c r="AH9" s="560" t="str">
        <f>AH2</f>
        <v>Pickup Truck</v>
      </c>
      <c r="AI9" s="561" t="str">
        <f>AI2</f>
        <v>Item</v>
      </c>
      <c r="AK9" s="300" t="str">
        <f>AK2</f>
        <v>Semi-Tractor/Trailer</v>
      </c>
      <c r="AL9" s="301" t="str">
        <f>AL2</f>
        <v>Item</v>
      </c>
      <c r="AM9" s="273"/>
      <c r="AN9" s="601" t="s">
        <v>63</v>
      </c>
      <c r="AO9" s="602" t="s">
        <v>1</v>
      </c>
      <c r="AP9" s="288"/>
      <c r="AQ9" s="298" t="s">
        <v>221</v>
      </c>
      <c r="AR9" s="299" t="s">
        <v>1</v>
      </c>
      <c r="AS9" s="50"/>
      <c r="AT9" s="298" t="s">
        <v>226</v>
      </c>
      <c r="AU9" s="299" t="s">
        <v>1</v>
      </c>
      <c r="AW9" s="245" t="s">
        <v>229</v>
      </c>
      <c r="AX9" s="250" t="s">
        <v>1</v>
      </c>
      <c r="AY9" s="288"/>
      <c r="AZ9" s="15" t="s">
        <v>266</v>
      </c>
      <c r="BA9" s="250" t="s">
        <v>1</v>
      </c>
      <c r="BB9" s="288"/>
      <c r="BC9" s="15" t="s">
        <v>266</v>
      </c>
      <c r="BD9" s="250" t="s">
        <v>1</v>
      </c>
      <c r="BE9" s="288"/>
      <c r="BF9" s="288"/>
      <c r="BG9" s="288"/>
    </row>
    <row r="10" spans="1:73" ht="15.75" customHeight="1" x14ac:dyDescent="0.25">
      <c r="A10" s="3">
        <v>7</v>
      </c>
      <c r="B10" s="63" t="str">
        <f>Y2</f>
        <v>Rake</v>
      </c>
      <c r="C10" s="590">
        <f>$Z$13</f>
        <v>0.86561994354432814</v>
      </c>
      <c r="D10" s="590">
        <f>$Z$16</f>
        <v>1.2913269692974976</v>
      </c>
      <c r="E10" s="590">
        <f>$Z$20</f>
        <v>2.1829155111481557</v>
      </c>
      <c r="F10" s="5"/>
      <c r="G10" s="302" t="s">
        <v>38</v>
      </c>
      <c r="H10" s="303">
        <f>fuel_gal*H3</f>
        <v>23.156403000000001</v>
      </c>
      <c r="J10" s="562" t="s">
        <v>38</v>
      </c>
      <c r="K10" s="563">
        <f>fuel_gal*K3</f>
        <v>16.155629999999999</v>
      </c>
      <c r="L10" s="63"/>
      <c r="M10" s="302" t="s">
        <v>38</v>
      </c>
      <c r="N10" s="303">
        <f>fuel_gal*N3</f>
        <v>0</v>
      </c>
      <c r="P10" s="302" t="s">
        <v>38</v>
      </c>
      <c r="Q10" s="303">
        <f>fuel_gal*Q3</f>
        <v>21.540839999999999</v>
      </c>
      <c r="S10" s="302" t="s">
        <v>38</v>
      </c>
      <c r="T10" s="303">
        <f>fuel_gal*T3</f>
        <v>0</v>
      </c>
      <c r="V10" s="580" t="s">
        <v>38</v>
      </c>
      <c r="W10" s="581">
        <f>fuel_gal*W3</f>
        <v>0</v>
      </c>
      <c r="Y10" s="580" t="s">
        <v>38</v>
      </c>
      <c r="Z10" s="581">
        <f>fuel_gal*Z3</f>
        <v>0</v>
      </c>
      <c r="AB10" s="580" t="s">
        <v>38</v>
      </c>
      <c r="AC10" s="581">
        <f>fuel_gal*AC3</f>
        <v>0</v>
      </c>
      <c r="AE10" s="580" t="s">
        <v>38</v>
      </c>
      <c r="AF10" s="581">
        <f>fuel_gal*AF3</f>
        <v>0</v>
      </c>
      <c r="AH10" s="580" t="s">
        <v>38</v>
      </c>
      <c r="AI10" s="581">
        <f>fuel_gal*AI3</f>
        <v>4.9180000000000001</v>
      </c>
      <c r="AK10" s="302" t="s">
        <v>38</v>
      </c>
      <c r="AL10" s="303">
        <f>(fuel_gal+TN_Motor_Fuel_Tax)*AL3</f>
        <v>60.362750999999989</v>
      </c>
      <c r="AM10" s="273"/>
      <c r="AN10" s="599" t="s">
        <v>38</v>
      </c>
      <c r="AO10" s="607" t="s">
        <v>8</v>
      </c>
      <c r="AP10" s="288"/>
      <c r="AQ10" s="302" t="s">
        <v>38</v>
      </c>
      <c r="AR10" s="303">
        <f>fuel_gal*AR3</f>
        <v>48.466890000000006</v>
      </c>
      <c r="AS10" s="50"/>
      <c r="AT10" s="302" t="s">
        <v>38</v>
      </c>
      <c r="AU10" s="303">
        <f>fuel_gal*AU3</f>
        <v>0</v>
      </c>
      <c r="AV10" s="50"/>
      <c r="AW10" s="302" t="s">
        <v>38</v>
      </c>
      <c r="AX10" s="303">
        <f>fuel_gal*AX3</f>
        <v>0</v>
      </c>
      <c r="AY10" s="288"/>
      <c r="AZ10" s="302" t="s">
        <v>38</v>
      </c>
      <c r="BA10" s="303">
        <f>fuel_gal*BA3</f>
        <v>0</v>
      </c>
      <c r="BB10" s="288"/>
      <c r="BC10" s="302" t="s">
        <v>38</v>
      </c>
      <c r="BD10" s="303">
        <f>fuel_gal*BD3</f>
        <v>0</v>
      </c>
      <c r="BE10" s="304"/>
      <c r="BF10" s="304"/>
      <c r="BG10" s="304"/>
      <c r="BH10" s="5"/>
      <c r="BI10" s="5"/>
      <c r="BJ10" s="5"/>
      <c r="BK10" s="5"/>
      <c r="BL10" s="5"/>
      <c r="BM10" s="5"/>
      <c r="BN10" s="5"/>
      <c r="BO10" s="5"/>
      <c r="BP10" s="5"/>
      <c r="BQ10" s="5"/>
      <c r="BR10" s="5"/>
      <c r="BS10" s="5"/>
      <c r="BT10" s="5"/>
      <c r="BU10" s="5"/>
    </row>
    <row r="11" spans="1:73" ht="14.25" customHeight="1" x14ac:dyDescent="0.25">
      <c r="A11" s="3">
        <v>8</v>
      </c>
      <c r="B11" s="63" t="str">
        <f>AB2</f>
        <v>3' x 4 'x 8' Large Rectangular Baler</v>
      </c>
      <c r="C11" s="590">
        <f>$AC$13</f>
        <v>24.847212341072563</v>
      </c>
      <c r="D11" s="590">
        <f>$AC$16</f>
        <v>34.90589422258212</v>
      </c>
      <c r="E11" s="590">
        <f>$AC$20</f>
        <v>60.498522933886861</v>
      </c>
      <c r="F11" s="5"/>
      <c r="G11" s="302" t="s">
        <v>39</v>
      </c>
      <c r="H11" s="303">
        <f>Lub_Factor*H10</f>
        <v>3.4734604500000001</v>
      </c>
      <c r="J11" s="562" t="s">
        <v>39</v>
      </c>
      <c r="K11" s="563">
        <f>Lub_Factor*K10</f>
        <v>2.4233444999999998</v>
      </c>
      <c r="L11" s="63"/>
      <c r="M11" s="302" t="s">
        <v>39</v>
      </c>
      <c r="N11" s="303">
        <f>Lub_Factor*N10</f>
        <v>0</v>
      </c>
      <c r="P11" s="302" t="s">
        <v>39</v>
      </c>
      <c r="Q11" s="303">
        <f>Lub_Factor*Q10</f>
        <v>3.2311259999999997</v>
      </c>
      <c r="S11" s="302" t="s">
        <v>39</v>
      </c>
      <c r="T11" s="303">
        <f>Lub_Factor*T10</f>
        <v>0</v>
      </c>
      <c r="V11" s="580" t="s">
        <v>39</v>
      </c>
      <c r="W11" s="581">
        <f>Lub_Factor*W10</f>
        <v>0</v>
      </c>
      <c r="Y11" s="580" t="s">
        <v>39</v>
      </c>
      <c r="Z11" s="581">
        <f>Lub_Factor*Z10</f>
        <v>0</v>
      </c>
      <c r="AB11" s="580" t="s">
        <v>39</v>
      </c>
      <c r="AC11" s="581">
        <f>Lub_Factor*AC10</f>
        <v>0</v>
      </c>
      <c r="AE11" s="580" t="s">
        <v>39</v>
      </c>
      <c r="AF11" s="581">
        <f>Lub_Factor*AF10</f>
        <v>0</v>
      </c>
      <c r="AH11" s="580" t="s">
        <v>39</v>
      </c>
      <c r="AI11" s="581">
        <f>Lub_Factor*AI10</f>
        <v>0.73770000000000002</v>
      </c>
      <c r="AK11" s="302" t="s">
        <v>39</v>
      </c>
      <c r="AL11" s="303">
        <f>Lub_Factor*AL10</f>
        <v>9.054412649999998</v>
      </c>
      <c r="AM11" s="273"/>
      <c r="AN11" s="599" t="s">
        <v>39</v>
      </c>
      <c r="AO11" s="607" t="s">
        <v>8</v>
      </c>
      <c r="AP11" s="273"/>
      <c r="AQ11" s="302" t="s">
        <v>39</v>
      </c>
      <c r="AR11" s="303">
        <f>Lub_Factor*AR10</f>
        <v>7.2700335000000003</v>
      </c>
      <c r="AS11" s="50"/>
      <c r="AT11" s="302" t="s">
        <v>39</v>
      </c>
      <c r="AU11" s="303">
        <f>15%*AU10</f>
        <v>0</v>
      </c>
      <c r="AV11" s="50"/>
      <c r="AW11" s="302" t="s">
        <v>39</v>
      </c>
      <c r="AX11" s="303">
        <f>15%*AX10</f>
        <v>0</v>
      </c>
      <c r="AY11" s="273"/>
      <c r="AZ11" s="302" t="s">
        <v>39</v>
      </c>
      <c r="BA11" s="303">
        <f>15%*BA10</f>
        <v>0</v>
      </c>
      <c r="BB11" s="273"/>
      <c r="BC11" s="302" t="s">
        <v>39</v>
      </c>
      <c r="BD11" s="303">
        <f>15%*BD10</f>
        <v>0</v>
      </c>
      <c r="BE11" s="305"/>
      <c r="BF11" s="305"/>
      <c r="BG11" s="305"/>
      <c r="BH11" s="5"/>
      <c r="BI11" s="5"/>
      <c r="BJ11" s="5"/>
      <c r="BK11" s="5"/>
      <c r="BL11" s="5"/>
      <c r="BM11" s="5"/>
      <c r="BN11" s="5"/>
      <c r="BO11" s="5"/>
      <c r="BP11" s="5"/>
      <c r="BQ11" s="5"/>
      <c r="BR11" s="5"/>
      <c r="BS11" s="5"/>
      <c r="BT11" s="5"/>
      <c r="BU11" s="5"/>
    </row>
    <row r="12" spans="1:73" ht="16.5" customHeight="1" x14ac:dyDescent="0.25">
      <c r="A12" s="3">
        <v>9</v>
      </c>
      <c r="B12" s="63" t="str">
        <f>AE2</f>
        <v>Front End Loader</v>
      </c>
      <c r="C12" s="590">
        <f>$AF$13</f>
        <v>4.0588235294117645</v>
      </c>
      <c r="D12" s="590">
        <f>$AF$16</f>
        <v>5.2357470526618286</v>
      </c>
      <c r="E12" s="590">
        <f>$AF$20</f>
        <v>9.4163352879559454</v>
      </c>
      <c r="F12" s="5"/>
      <c r="G12" s="306" t="s">
        <v>40</v>
      </c>
      <c r="H12" s="123">
        <f>(RF1_Machine1*H4*(HUL_Machine1/RMF_Machine1)^RF2_Machine1)/HUL_Machine1</f>
        <v>14.117647058823531</v>
      </c>
      <c r="J12" s="564" t="s">
        <v>40</v>
      </c>
      <c r="K12" s="565">
        <f>(RF1_Machine2*K4*(HUL_Machine2/RMF_Machine2)^RF2_Machine2)/HUL_Machine2</f>
        <v>14.823529411764708</v>
      </c>
      <c r="L12" s="63"/>
      <c r="M12" s="306" t="s">
        <v>40</v>
      </c>
      <c r="N12" s="123">
        <f>(RF1_Machine3*N4*(HUL_Machine3/RMF_Machine3)^RF2_Machine3)/HUL_Machine3</f>
        <v>44.10549503967858</v>
      </c>
      <c r="P12" s="307" t="s">
        <v>40</v>
      </c>
      <c r="Q12" s="123">
        <f>(RF1_Machine4*Q4*(HUL_Machine4/RMF_Machine4)^RF2_Machine4)/HUL_Machine4</f>
        <v>136.18595398156199</v>
      </c>
      <c r="R12" s="3">
        <f>0.7*Q4/HUL_Machine4</f>
        <v>137.25490196078431</v>
      </c>
      <c r="S12" s="308" t="s">
        <v>40</v>
      </c>
      <c r="T12" s="123">
        <f>(RF1_Machine5*T4*(HUL_Machine5/RMF_Machine5)^RF2_Machine5)/HUL_Machine5</f>
        <v>41.411764705882355</v>
      </c>
      <c r="V12" s="582" t="s">
        <v>40</v>
      </c>
      <c r="W12" s="583">
        <f>(RF1_Machine6*W4*(HUL_Machine6/RMF_Machine6)^RF2_Machine6)/HUL_Machine6</f>
        <v>5.7144345061297512</v>
      </c>
      <c r="Y12" s="586" t="s">
        <v>40</v>
      </c>
      <c r="Z12" s="583">
        <f>(RF1_Machine7*Z4*(HUL_Machine7/RMF_Machine7)^RF2_Machine7)/HUL_Machine7</f>
        <v>0.86561994354432814</v>
      </c>
      <c r="AB12" s="586" t="s">
        <v>40</v>
      </c>
      <c r="AC12" s="583">
        <f>(RF1_Machine8*AC4*(HUL_Machine8/RMF_Machine8)^RF2_Machine8)/HUL_Machine8</f>
        <v>24.847212341072563</v>
      </c>
      <c r="AE12" s="586" t="s">
        <v>40</v>
      </c>
      <c r="AF12" s="583">
        <f>(RF1_Machine9*AF4*(HUL_Machine9/RMF_Machine9)^RF2_Machine9)/HUL_Machine9</f>
        <v>4.0588235294117645</v>
      </c>
      <c r="AH12" s="586" t="s">
        <v>40</v>
      </c>
      <c r="AI12" s="583">
        <f>(RMF_Machine10/100)*(AI4/HUL_Machine10)</f>
        <v>2.4509803921568629</v>
      </c>
      <c r="AK12" s="306" t="s">
        <v>40</v>
      </c>
      <c r="AL12" s="123">
        <f>(RF1_Machine11*AL4*(HUL_Machine11/RMF_Machine11)^RF2_Machine11)/HUL_Machine11</f>
        <v>22.820743998533992</v>
      </c>
      <c r="AM12" s="273"/>
      <c r="AN12" s="603" t="s">
        <v>40</v>
      </c>
      <c r="AO12" s="607" t="s">
        <v>8</v>
      </c>
      <c r="AP12" s="273"/>
      <c r="AQ12" s="308" t="s">
        <v>40</v>
      </c>
      <c r="AR12" s="123">
        <f>(RF1_Machine13*AR4*(HUL_Machine13/RMF_Machine13)^RF2_Machine13)/HUL_Machine13</f>
        <v>47.271099135553619</v>
      </c>
      <c r="AS12" s="50"/>
      <c r="AT12" s="308" t="s">
        <v>40</v>
      </c>
      <c r="AU12" s="123">
        <f>(RF1_Machine14*AU4*(HUL_Machine14/RMF_Machine14)^RF2_Machine14)/HUL_Machine14</f>
        <v>2.5728205439812499</v>
      </c>
      <c r="AV12" s="50"/>
      <c r="AW12" s="308" t="s">
        <v>40</v>
      </c>
      <c r="AX12" s="123">
        <f>(RF1_Machine15*AX4*(HUL_Machine15/RMF_Machine15)^RF2_Machine15)/HUL_Machine15</f>
        <v>10.877750567765645</v>
      </c>
      <c r="AY12" s="273"/>
      <c r="AZ12" s="308" t="s">
        <v>40</v>
      </c>
      <c r="BA12" s="123">
        <f>(RF1_Machine16*BA4*(HUL_Machine16/RMF_Machine16)^RF2_Machine16)/HUL_Machine16</f>
        <v>15.656907767452534</v>
      </c>
      <c r="BB12" s="273"/>
      <c r="BC12" s="308" t="s">
        <v>40</v>
      </c>
      <c r="BD12" s="123">
        <f>(RF1_Machine15*BD4*(HUL_Machine15/RMF_Machine15)^RF2_Machine15)/HUL_Machine15</f>
        <v>23.309465502354954</v>
      </c>
      <c r="BE12" s="305"/>
      <c r="BF12" s="305"/>
      <c r="BG12" s="305"/>
      <c r="BH12" s="5"/>
      <c r="BI12" s="5"/>
      <c r="BJ12" s="5"/>
      <c r="BK12" s="5"/>
      <c r="BL12" s="5"/>
      <c r="BM12" s="5"/>
      <c r="BN12" s="5"/>
      <c r="BO12" s="5"/>
      <c r="BP12" s="5"/>
      <c r="BQ12" s="5"/>
      <c r="BR12" s="5"/>
      <c r="BS12" s="5"/>
      <c r="BT12" s="5"/>
      <c r="BU12" s="5"/>
    </row>
    <row r="13" spans="1:73" ht="13.5" customHeight="1" thickBot="1" x14ac:dyDescent="0.3">
      <c r="A13" s="3">
        <v>10</v>
      </c>
      <c r="B13" s="63" t="str">
        <f>AH2</f>
        <v>Pickup Truck</v>
      </c>
      <c r="C13" s="590">
        <f>$AI$13</f>
        <v>8.1066803921568642</v>
      </c>
      <c r="D13" s="590">
        <f>$AI$16</f>
        <v>6.6300453266441011</v>
      </c>
      <c r="E13" s="590">
        <f>$AI$20</f>
        <v>14.979926130565671</v>
      </c>
      <c r="F13" s="5"/>
      <c r="G13" s="310" t="s">
        <v>41</v>
      </c>
      <c r="H13" s="311">
        <f>SUM(H10:H12)</f>
        <v>40.747510508823531</v>
      </c>
      <c r="J13" s="566" t="s">
        <v>41</v>
      </c>
      <c r="K13" s="567">
        <f>SUM(K10:K12)</f>
        <v>33.402503911764704</v>
      </c>
      <c r="L13" s="63"/>
      <c r="M13" s="310" t="s">
        <v>41</v>
      </c>
      <c r="N13" s="311">
        <f>SUM(N10:N12)</f>
        <v>44.10549503967858</v>
      </c>
      <c r="P13" s="310" t="s">
        <v>41</v>
      </c>
      <c r="Q13" s="311">
        <f>SUM(Q10:Q12)</f>
        <v>160.95791998156199</v>
      </c>
      <c r="S13" s="310" t="s">
        <v>41</v>
      </c>
      <c r="T13" s="311">
        <f>SUM(T10:T12)</f>
        <v>41.411764705882355</v>
      </c>
      <c r="V13" s="584" t="s">
        <v>41</v>
      </c>
      <c r="W13" s="585">
        <f>SUM(W10:W12)</f>
        <v>5.7144345061297512</v>
      </c>
      <c r="Y13" s="584" t="s">
        <v>41</v>
      </c>
      <c r="Z13" s="585">
        <f>SUM(Z10:Z12)</f>
        <v>0.86561994354432814</v>
      </c>
      <c r="AB13" s="584" t="s">
        <v>41</v>
      </c>
      <c r="AC13" s="585">
        <f>SUM(AC10:AC12)</f>
        <v>24.847212341072563</v>
      </c>
      <c r="AE13" s="584" t="s">
        <v>41</v>
      </c>
      <c r="AF13" s="585">
        <f>SUM(AF10:AF12)</f>
        <v>4.0588235294117645</v>
      </c>
      <c r="AH13" s="584" t="s">
        <v>41</v>
      </c>
      <c r="AI13" s="585">
        <f>SUM(AI10:AI12)</f>
        <v>8.1066803921568642</v>
      </c>
      <c r="AK13" s="310" t="s">
        <v>41</v>
      </c>
      <c r="AL13" s="311">
        <f>SUM(AL10:AL12)</f>
        <v>92.237907648533991</v>
      </c>
      <c r="AM13" s="273"/>
      <c r="AN13" s="604" t="s">
        <v>41</v>
      </c>
      <c r="AO13" s="608" t="s">
        <v>8</v>
      </c>
      <c r="AP13" s="273"/>
      <c r="AQ13" s="310" t="s">
        <v>41</v>
      </c>
      <c r="AR13" s="311">
        <f>SUM(AR10:AR12)</f>
        <v>103.00802263555363</v>
      </c>
      <c r="AS13" s="50"/>
      <c r="AT13" s="310" t="s">
        <v>41</v>
      </c>
      <c r="AU13" s="311">
        <f>SUM(AU10:AU12)</f>
        <v>2.5728205439812499</v>
      </c>
      <c r="AV13" s="50"/>
      <c r="AW13" s="310" t="s">
        <v>41</v>
      </c>
      <c r="AX13" s="311">
        <f>SUM(AX10:AX12)</f>
        <v>10.877750567765645</v>
      </c>
      <c r="AY13" s="273"/>
      <c r="AZ13" s="310" t="s">
        <v>41</v>
      </c>
      <c r="BA13" s="311">
        <f>SUM(BA10:BA12)</f>
        <v>15.656907767452534</v>
      </c>
      <c r="BB13" s="273"/>
      <c r="BC13" s="310" t="s">
        <v>41</v>
      </c>
      <c r="BD13" s="311">
        <f>SUM(BD10:BD12)</f>
        <v>23.309465502354954</v>
      </c>
      <c r="BE13" s="305"/>
      <c r="BF13" s="305"/>
      <c r="BG13" s="305"/>
      <c r="BH13" s="5"/>
      <c r="BI13" s="5"/>
      <c r="BJ13" s="5"/>
      <c r="BK13" s="5"/>
      <c r="BL13" s="5"/>
      <c r="BM13" s="5"/>
      <c r="BN13" s="5"/>
      <c r="BO13" s="5"/>
      <c r="BP13" s="5"/>
      <c r="BQ13" s="5"/>
      <c r="BR13" s="5"/>
      <c r="BS13" s="5"/>
      <c r="BT13" s="5"/>
      <c r="BU13" s="5"/>
    </row>
    <row r="14" spans="1:73" ht="16.5" customHeight="1" thickTop="1" x14ac:dyDescent="0.25">
      <c r="A14" s="5">
        <v>11</v>
      </c>
      <c r="B14" s="245" t="str">
        <f>AK2</f>
        <v>Semi-Tractor/Trailer</v>
      </c>
      <c r="C14" s="312">
        <f>$AL$13</f>
        <v>92.237907648533991</v>
      </c>
      <c r="D14" s="312">
        <f>$AL$16</f>
        <v>11.848088096883099</v>
      </c>
      <c r="E14" s="312">
        <f>$AL$20</f>
        <v>106.85313297487312</v>
      </c>
      <c r="F14" s="5"/>
      <c r="G14" s="302" t="s">
        <v>11</v>
      </c>
      <c r="H14" s="303">
        <f>(PP_Machine1-H7/(1+real_interest)^H5)/((1-1/(1+real_interest)^H5)/real_interest)/HUY_Machine1</f>
        <v>19.176748029996521</v>
      </c>
      <c r="I14" s="237"/>
      <c r="J14" s="562" t="s">
        <v>11</v>
      </c>
      <c r="K14" s="563">
        <f>(PP_Machine2-K7/(1+real_interest)^K5)/((1-1/(1+real_interest)^K5)/real_interest)/HUY_Machine2</f>
        <v>18.03652963322552</v>
      </c>
      <c r="L14" s="63"/>
      <c r="M14" s="302" t="s">
        <v>11</v>
      </c>
      <c r="N14" s="303">
        <f>(PP_Machine3-N7/(1+real_interest)^N5)/((1-1/(1+real_interest)^N5)/real_interest)/HUY_Machine3</f>
        <v>36.096423846541235</v>
      </c>
      <c r="P14" s="302" t="s">
        <v>11</v>
      </c>
      <c r="Q14" s="303">
        <f>(PP_Machine4-Q7/(1+real_interest)^Q5)/((1-1/(1+real_interest)^Q5)/real_interest)/HUY_Machine4</f>
        <v>277.11557691304995</v>
      </c>
      <c r="S14" s="302" t="s">
        <v>11</v>
      </c>
      <c r="T14" s="303">
        <f>(PP_Machine5-T7/(1+real_interest)^T5)/((1-1/(1+real_interest)^T5)/real_interest)/HUY_Machine5</f>
        <v>23.39937781914842</v>
      </c>
      <c r="V14" s="580" t="s">
        <v>11</v>
      </c>
      <c r="W14" s="581">
        <f>(PP_Machine6-W7/(1+real_interest)^W5)/((1-1/(1+real_interest)^W5)/real_interest)/HUY_Machine6</f>
        <v>2.7295877703725546</v>
      </c>
      <c r="X14" s="237"/>
      <c r="Y14" s="580" t="s">
        <v>11</v>
      </c>
      <c r="Z14" s="581">
        <f>(PP_Machine7-Z7/(1+real_interest)^Z5)/((1-1/(1+real_interest)^Z5)/real_interest)/HUY_Machine7</f>
        <v>1.1067115846821129</v>
      </c>
      <c r="AA14" s="237"/>
      <c r="AB14" s="580" t="s">
        <v>11</v>
      </c>
      <c r="AC14" s="581">
        <f>(PP_Machine8-AC7/(1+real_interest)^AC5)/((1-1/(1+real_interest)^AC5)/real_interest)/HUY_Machine8</f>
        <v>29.508971145659043</v>
      </c>
      <c r="AD14" s="237"/>
      <c r="AE14" s="580" t="s">
        <v>11</v>
      </c>
      <c r="AF14" s="581">
        <f>(PP_Machine9-AF7/(1+real_interest)^AF5)/((1-1/(1+real_interest)^AF5)/real_interest)/HUY_Machine9</f>
        <v>4.8828058761912407</v>
      </c>
      <c r="AG14" s="237"/>
      <c r="AH14" s="580" t="s">
        <v>11</v>
      </c>
      <c r="AI14" s="581">
        <f>(PP_Machine10-AI7/(1+real_interest)^AI5)/((1-1/(1+real_interest)^AI5)/real_interest)/HUY_Machine10</f>
        <v>4.9633786599774341</v>
      </c>
      <c r="AK14" s="302" t="s">
        <v>11</v>
      </c>
      <c r="AL14" s="303">
        <f>(PP_Machine11-AL7/(1+real_interest)^AL5)/((1-1/(1+real_interest)^AL5)/real_interest)/HUY_Machine11</f>
        <v>9.3289150580838935</v>
      </c>
      <c r="AM14" s="273"/>
      <c r="AN14" s="599" t="s">
        <v>11</v>
      </c>
      <c r="AO14" s="607" t="s">
        <v>8</v>
      </c>
      <c r="AP14" s="313"/>
      <c r="AQ14" s="302" t="s">
        <v>11</v>
      </c>
      <c r="AR14" s="303">
        <f>(PP_Machine13-AR7/(1+real_interest)^AR5)/((1-1/(1+real_interest)^AR5)/real_interest)/HUY_Machine13</f>
        <v>91.168928361969421</v>
      </c>
      <c r="AS14" s="50"/>
      <c r="AT14" s="302" t="s">
        <v>11</v>
      </c>
      <c r="AU14" s="303">
        <f>(PP_Machine14-AU7/(1+real_interest)^AU5)/((1-1/(1+real_interest)^AU5)/real_interest)/HUY_Machine14</f>
        <v>21.620671331593755</v>
      </c>
      <c r="AV14" s="50"/>
      <c r="AW14" s="302" t="s">
        <v>11</v>
      </c>
      <c r="AX14" s="303">
        <f>(PP_Machine15-AX7/(1+real_interest)^AX5)/((1-1/(1+real_interest)^AX5)/real_interest)/HUY_Machine15</f>
        <v>8.9556380396544704</v>
      </c>
      <c r="AY14" s="313"/>
      <c r="AZ14" s="302" t="s">
        <v>11</v>
      </c>
      <c r="BA14" s="303">
        <f>(PP_Machine16-BA7/(1+real_interest)^BA5)/((1-1/(1+real_interest)^BA5)/real_interest)/HUY_Machine16</f>
        <v>15.35760643446573</v>
      </c>
      <c r="BB14" s="313"/>
      <c r="BC14" s="302" t="s">
        <v>11</v>
      </c>
      <c r="BD14" s="303">
        <f>(PP_Machine15-BD7/(1+real_interest)^BD5)/((1-1/(1+real_interest)^BD5)/real_interest)/HUY_Machine15</f>
        <v>5.6508400497043763</v>
      </c>
      <c r="BE14" s="314"/>
      <c r="BF14" s="314"/>
      <c r="BG14" s="314"/>
      <c r="BH14" s="5"/>
      <c r="BI14" s="5"/>
      <c r="BJ14" s="5"/>
      <c r="BK14" s="5"/>
      <c r="BL14" s="5"/>
      <c r="BM14" s="5"/>
      <c r="BN14" s="5"/>
      <c r="BO14" s="5"/>
      <c r="BP14" s="5"/>
      <c r="BQ14" s="5"/>
      <c r="BR14" s="5"/>
      <c r="BS14" s="5"/>
      <c r="BT14" s="5"/>
      <c r="BU14" s="5"/>
    </row>
    <row r="15" spans="1:73" ht="12.75" customHeight="1" x14ac:dyDescent="0.25">
      <c r="A15" s="5">
        <v>12</v>
      </c>
      <c r="B15" s="260" t="str">
        <f>AN2</f>
        <v>Box Scrapper</v>
      </c>
      <c r="C15" s="559">
        <v>0</v>
      </c>
      <c r="D15" s="610">
        <v>0</v>
      </c>
      <c r="E15" s="559">
        <v>0</v>
      </c>
      <c r="F15" s="5"/>
      <c r="G15" s="308" t="s">
        <v>12</v>
      </c>
      <c r="H15" s="123">
        <f>(housing+tax_rate+insurance)*PP_Machine1/HUY_Machine1</f>
        <v>4.166666666666667</v>
      </c>
      <c r="J15" s="564" t="s">
        <v>12</v>
      </c>
      <c r="K15" s="565">
        <f>(housing+tax_rate+insurance)*PP_Machine2/HUY_Machine2</f>
        <v>4.5045045045045047</v>
      </c>
      <c r="L15" s="63"/>
      <c r="M15" s="308" t="s">
        <v>12</v>
      </c>
      <c r="N15" s="123">
        <f>(housing+tax_rate+insurance)*PP_Machine3/HUY_Machine3</f>
        <v>6.3559322033898304</v>
      </c>
      <c r="P15" s="308" t="s">
        <v>12</v>
      </c>
      <c r="Q15" s="123">
        <f>(housing+tax_rate+insurance)*PP_Machine4/HUY_Machine4</f>
        <v>78.125</v>
      </c>
      <c r="S15" s="308" t="s">
        <v>12</v>
      </c>
      <c r="T15" s="123">
        <f>(housing+tax_rate+insurance)*PP_Machine5/HUY_Machine5</f>
        <v>5.0955414012738851</v>
      </c>
      <c r="V15" s="586" t="s">
        <v>12</v>
      </c>
      <c r="W15" s="583">
        <f>(housing+tax_rate+insurance)*PP_Machine6/HUY_Machine6</f>
        <v>0.4</v>
      </c>
      <c r="Y15" s="586" t="s">
        <v>12</v>
      </c>
      <c r="Z15" s="583">
        <f>(housing+tax_rate+insurance)*PP_Machine7/HUY_Machine7</f>
        <v>0.18461538461538463</v>
      </c>
      <c r="AB15" s="586" t="s">
        <v>12</v>
      </c>
      <c r="AC15" s="583">
        <f>(housing+tax_rate+insurance)*PP_Machine8/HUY_Machine8</f>
        <v>5.3969230769230769</v>
      </c>
      <c r="AE15" s="586" t="s">
        <v>12</v>
      </c>
      <c r="AF15" s="583">
        <f>(housing+tax_rate+insurance)*PP_Machine9/HUY_Machine9</f>
        <v>0.35294117647058826</v>
      </c>
      <c r="AH15" s="586" t="s">
        <v>12</v>
      </c>
      <c r="AI15" s="583">
        <f>(housing+tax_rate+insurance)*PP_Machine10/HUY_Machine10</f>
        <v>1.6666666666666667</v>
      </c>
      <c r="AK15" s="308" t="s">
        <v>12</v>
      </c>
      <c r="AL15" s="123">
        <f>(housing+tax_rate+insurance)*PP_Machine11/HUY_Machine11</f>
        <v>2.5191730387992064</v>
      </c>
      <c r="AM15" s="273"/>
      <c r="AN15" s="599" t="s">
        <v>12</v>
      </c>
      <c r="AO15" s="607" t="s">
        <v>8</v>
      </c>
      <c r="AP15" s="273"/>
      <c r="AQ15" s="308" t="s">
        <v>12</v>
      </c>
      <c r="AR15" s="123">
        <f>(housing+tax_rate+insurance)*PP_Machine13/HUY_Machine13</f>
        <v>13.100436681222707</v>
      </c>
      <c r="AS15" s="50"/>
      <c r="AT15" s="308" t="s">
        <v>12</v>
      </c>
      <c r="AU15" s="123">
        <f>(housing+tax_rate+insurance)*PP_Machine14/HUY_Machine14</f>
        <v>3.5714285714285716</v>
      </c>
      <c r="AV15" s="50"/>
      <c r="AW15" s="308" t="s">
        <v>12</v>
      </c>
      <c r="AX15" s="123">
        <f>(housing+tax_rate+insurance)*PP_Machine15/HUY_Machine15</f>
        <v>1.5283842794759825</v>
      </c>
      <c r="AY15" s="273"/>
      <c r="AZ15" s="308" t="s">
        <v>12</v>
      </c>
      <c r="BA15" s="123">
        <f>(housing+tax_rate+insurance)*PP_Machine16/HUY_Machine16</f>
        <v>2.9629629629629628</v>
      </c>
      <c r="BB15" s="273"/>
      <c r="BC15" s="308" t="s">
        <v>12</v>
      </c>
      <c r="BD15" s="123">
        <f>(housing+tax_rate+insurance)*PP_Machine15/HUY_Machine15</f>
        <v>1.5283842794759825</v>
      </c>
      <c r="BE15" s="305"/>
      <c r="BF15" s="305"/>
      <c r="BG15" s="315"/>
      <c r="BH15" s="5"/>
      <c r="BI15" s="5"/>
      <c r="BJ15" s="5"/>
      <c r="BK15" s="5"/>
      <c r="BL15" s="5"/>
      <c r="BM15" s="5"/>
      <c r="BN15" s="5"/>
      <c r="BO15" s="5"/>
      <c r="BP15" s="5"/>
      <c r="BQ15" s="5"/>
      <c r="BR15" s="5"/>
      <c r="BS15" s="5"/>
      <c r="BT15" s="5"/>
      <c r="BU15" s="5"/>
    </row>
    <row r="16" spans="1:73" ht="15.75" customHeight="1" thickBot="1" x14ac:dyDescent="0.3">
      <c r="A16" s="3">
        <v>13</v>
      </c>
      <c r="B16" s="147" t="s">
        <v>218</v>
      </c>
      <c r="C16" s="316">
        <f>AR13</f>
        <v>103.00802263555363</v>
      </c>
      <c r="D16" s="279">
        <f>AR16</f>
        <v>104.26936504319212</v>
      </c>
      <c r="E16" s="317">
        <f>AR20</f>
        <v>210.36762835781235</v>
      </c>
      <c r="G16" s="318" t="s">
        <v>42</v>
      </c>
      <c r="H16" s="311">
        <f>SUM(H14:H15)</f>
        <v>23.343414696663189</v>
      </c>
      <c r="J16" s="568" t="s">
        <v>42</v>
      </c>
      <c r="K16" s="567">
        <f>SUM(K14:K15)</f>
        <v>22.541034137730023</v>
      </c>
      <c r="L16" s="63"/>
      <c r="M16" s="318" t="s">
        <v>42</v>
      </c>
      <c r="N16" s="311">
        <f>SUM(N14:N15)</f>
        <v>42.452356049931069</v>
      </c>
      <c r="P16" s="318" t="s">
        <v>42</v>
      </c>
      <c r="Q16" s="311">
        <f>SUM(Q14:Q15)</f>
        <v>355.24057691304995</v>
      </c>
      <c r="S16" s="318" t="s">
        <v>42</v>
      </c>
      <c r="T16" s="311">
        <f>SUM(T14:T15)</f>
        <v>28.494919220422304</v>
      </c>
      <c r="V16" s="587" t="s">
        <v>42</v>
      </c>
      <c r="W16" s="585">
        <f>SUM(W14:W15)</f>
        <v>3.1295877703725545</v>
      </c>
      <c r="Y16" s="587" t="s">
        <v>42</v>
      </c>
      <c r="Z16" s="585">
        <f>SUM(Z14:Z15)</f>
        <v>1.2913269692974976</v>
      </c>
      <c r="AB16" s="587" t="s">
        <v>42</v>
      </c>
      <c r="AC16" s="585">
        <f>SUM(AC14:AC15)</f>
        <v>34.90589422258212</v>
      </c>
      <c r="AE16" s="587" t="s">
        <v>42</v>
      </c>
      <c r="AF16" s="585">
        <f>SUM(AF14:AF15)</f>
        <v>5.2357470526618286</v>
      </c>
      <c r="AH16" s="587" t="s">
        <v>42</v>
      </c>
      <c r="AI16" s="585">
        <f>SUM(AI14:AI15)</f>
        <v>6.6300453266441011</v>
      </c>
      <c r="AK16" s="318" t="s">
        <v>42</v>
      </c>
      <c r="AL16" s="311">
        <f>SUM(AL14:AL15)</f>
        <v>11.848088096883099</v>
      </c>
      <c r="AM16" s="273"/>
      <c r="AN16" s="604" t="s">
        <v>42</v>
      </c>
      <c r="AO16" s="608" t="s">
        <v>8</v>
      </c>
      <c r="AP16" s="273"/>
      <c r="AQ16" s="318" t="s">
        <v>42</v>
      </c>
      <c r="AR16" s="311">
        <f>SUM(AR14:AR15)</f>
        <v>104.26936504319212</v>
      </c>
      <c r="AS16" s="50"/>
      <c r="AT16" s="318" t="s">
        <v>42</v>
      </c>
      <c r="AU16" s="311">
        <f>SUM(AU14:AU15)</f>
        <v>25.192099903022328</v>
      </c>
      <c r="AV16" s="50"/>
      <c r="AW16" s="318" t="s">
        <v>42</v>
      </c>
      <c r="AX16" s="311">
        <f>SUM(AX14:AX15)</f>
        <v>10.484022319130453</v>
      </c>
      <c r="AY16" s="273"/>
      <c r="AZ16" s="318" t="s">
        <v>42</v>
      </c>
      <c r="BA16" s="311">
        <f>SUM(BA14:BA15)</f>
        <v>18.320569397428692</v>
      </c>
      <c r="BB16" s="273"/>
      <c r="BC16" s="318" t="s">
        <v>42</v>
      </c>
      <c r="BD16" s="311">
        <f>SUM(BD14:BD15)</f>
        <v>7.179224329180359</v>
      </c>
      <c r="BE16" s="305"/>
      <c r="BF16" s="305"/>
      <c r="BG16" s="315"/>
      <c r="BH16" s="5"/>
      <c r="BI16" s="5"/>
      <c r="BJ16" s="5"/>
      <c r="BK16" s="5"/>
      <c r="BL16" s="5"/>
      <c r="BM16" s="5"/>
      <c r="BN16" s="5"/>
      <c r="BO16" s="5"/>
      <c r="BP16" s="5"/>
      <c r="BQ16" s="5"/>
      <c r="BR16" s="5"/>
      <c r="BS16" s="5"/>
      <c r="BT16" s="5"/>
      <c r="BU16" s="5"/>
    </row>
    <row r="17" spans="1:73" ht="18" customHeight="1" thickTop="1" thickBot="1" x14ac:dyDescent="0.3">
      <c r="A17" s="3">
        <v>14</v>
      </c>
      <c r="B17" s="15" t="s">
        <v>219</v>
      </c>
      <c r="C17" s="279">
        <f>AU13</f>
        <v>2.5728205439812499</v>
      </c>
      <c r="D17" s="279">
        <f>AU16</f>
        <v>25.192099903022328</v>
      </c>
      <c r="E17" s="317">
        <f>AU20</f>
        <v>27.842105063323018</v>
      </c>
      <c r="G17" s="319" t="s">
        <v>43</v>
      </c>
      <c r="H17" s="320">
        <f>H16+H13</f>
        <v>64.090925205486712</v>
      </c>
      <c r="J17" s="569" t="s">
        <v>43</v>
      </c>
      <c r="K17" s="570">
        <f>K16+K13</f>
        <v>55.943538049494727</v>
      </c>
      <c r="L17" s="63"/>
      <c r="M17" s="319" t="s">
        <v>43</v>
      </c>
      <c r="N17" s="320">
        <f>N16+N13</f>
        <v>86.557851089609642</v>
      </c>
      <c r="P17" s="319" t="s">
        <v>43</v>
      </c>
      <c r="Q17" s="320">
        <f>Q16+Q13</f>
        <v>516.19849689461194</v>
      </c>
      <c r="S17" s="319" t="s">
        <v>43</v>
      </c>
      <c r="T17" s="320">
        <f>T16+T13</f>
        <v>69.906683926304652</v>
      </c>
      <c r="V17" s="588" t="s">
        <v>43</v>
      </c>
      <c r="W17" s="589">
        <f>W16+W13</f>
        <v>8.8440222765023062</v>
      </c>
      <c r="Y17" s="588" t="s">
        <v>43</v>
      </c>
      <c r="Z17" s="589">
        <f>Z16+Z13</f>
        <v>2.1569469128418257</v>
      </c>
      <c r="AB17" s="588" t="s">
        <v>43</v>
      </c>
      <c r="AC17" s="589">
        <f>AC16+AC13</f>
        <v>59.753106563654683</v>
      </c>
      <c r="AE17" s="588" t="s">
        <v>43</v>
      </c>
      <c r="AF17" s="589">
        <f>AF16+AF13</f>
        <v>9.2945705820735931</v>
      </c>
      <c r="AH17" s="588" t="s">
        <v>43</v>
      </c>
      <c r="AI17" s="589">
        <f>AI16+AI13</f>
        <v>14.736725718800965</v>
      </c>
      <c r="AK17" s="319" t="s">
        <v>43</v>
      </c>
      <c r="AL17" s="320">
        <f>AL16+AL13</f>
        <v>104.08599574541709</v>
      </c>
      <c r="AM17" s="273"/>
      <c r="AN17" s="605" t="s">
        <v>43</v>
      </c>
      <c r="AO17" s="609" t="s">
        <v>8</v>
      </c>
      <c r="AP17" s="273"/>
      <c r="AQ17" s="319" t="s">
        <v>43</v>
      </c>
      <c r="AR17" s="320">
        <f>AR16+AR13</f>
        <v>207.27738767874575</v>
      </c>
      <c r="AS17" s="50"/>
      <c r="AT17" s="319" t="s">
        <v>43</v>
      </c>
      <c r="AU17" s="320">
        <f>AU16+AU13</f>
        <v>27.764920447003579</v>
      </c>
      <c r="AV17" s="50"/>
      <c r="AW17" s="319" t="s">
        <v>43</v>
      </c>
      <c r="AX17" s="320">
        <f>AX16+AX13</f>
        <v>21.361772886896098</v>
      </c>
      <c r="AY17" s="273"/>
      <c r="AZ17" s="319" t="s">
        <v>43</v>
      </c>
      <c r="BA17" s="320">
        <f>BA16+BA13</f>
        <v>33.977477164881222</v>
      </c>
      <c r="BB17" s="273"/>
      <c r="BC17" s="319" t="s">
        <v>43</v>
      </c>
      <c r="BD17" s="320">
        <f>BD16+BD13</f>
        <v>30.488689831535311</v>
      </c>
      <c r="BE17" s="305"/>
      <c r="BF17" s="305"/>
      <c r="BG17" s="315"/>
      <c r="BH17" s="5"/>
      <c r="BI17" s="5"/>
      <c r="BJ17" s="5"/>
      <c r="BK17" s="5"/>
      <c r="BL17" s="5"/>
      <c r="BM17" s="5"/>
      <c r="BN17" s="5"/>
      <c r="BO17" s="5"/>
      <c r="BP17" s="5"/>
      <c r="BQ17" s="5"/>
      <c r="BR17" s="5"/>
      <c r="BS17" s="5"/>
      <c r="BT17" s="5"/>
      <c r="BU17" s="5"/>
    </row>
    <row r="18" spans="1:73" ht="16.5" thickTop="1" x14ac:dyDescent="0.25">
      <c r="A18" s="5">
        <v>15</v>
      </c>
      <c r="B18" s="147" t="str">
        <f>AW2</f>
        <v>Grain Cart 750 bu</v>
      </c>
      <c r="C18" s="279">
        <f>AX13</f>
        <v>10.877750567765645</v>
      </c>
      <c r="D18" s="279">
        <f>AX16</f>
        <v>10.484022319130453</v>
      </c>
      <c r="E18" s="317">
        <f>AX20</f>
        <v>21.688105403929068</v>
      </c>
      <c r="G18" s="50" t="s">
        <v>44</v>
      </c>
      <c r="H18" s="321">
        <v>0</v>
      </c>
      <c r="J18" s="571" t="s">
        <v>44</v>
      </c>
      <c r="K18" s="572">
        <v>0</v>
      </c>
      <c r="L18" s="63"/>
      <c r="M18" s="50" t="s">
        <v>44</v>
      </c>
      <c r="N18" s="321">
        <v>0</v>
      </c>
      <c r="P18" s="50" t="s">
        <v>44</v>
      </c>
      <c r="Q18" s="321">
        <v>0</v>
      </c>
      <c r="S18" s="50" t="s">
        <v>44</v>
      </c>
      <c r="T18" s="321">
        <v>0</v>
      </c>
      <c r="V18" s="590" t="s">
        <v>44</v>
      </c>
      <c r="W18" s="591">
        <v>0</v>
      </c>
      <c r="Y18" s="590" t="s">
        <v>44</v>
      </c>
      <c r="Z18" s="591">
        <v>0</v>
      </c>
      <c r="AB18" s="590" t="s">
        <v>44</v>
      </c>
      <c r="AC18" s="591">
        <v>0</v>
      </c>
      <c r="AE18" s="590" t="s">
        <v>44</v>
      </c>
      <c r="AF18" s="591">
        <v>0</v>
      </c>
      <c r="AH18" s="590" t="s">
        <v>44</v>
      </c>
      <c r="AI18" s="591">
        <v>0</v>
      </c>
      <c r="AK18" s="50" t="s">
        <v>44</v>
      </c>
      <c r="AL18" s="321">
        <v>0</v>
      </c>
      <c r="AM18" s="273"/>
      <c r="AN18" s="599" t="s">
        <v>44</v>
      </c>
      <c r="AO18" s="607" t="s">
        <v>8</v>
      </c>
      <c r="AP18" s="288"/>
      <c r="AQ18" s="50" t="s">
        <v>44</v>
      </c>
      <c r="AR18" s="321">
        <v>0</v>
      </c>
      <c r="AS18" s="50"/>
      <c r="AT18" s="50" t="s">
        <v>44</v>
      </c>
      <c r="AU18" s="321">
        <v>0</v>
      </c>
      <c r="AV18" s="50"/>
      <c r="AW18" s="50" t="s">
        <v>44</v>
      </c>
      <c r="AX18" s="321">
        <v>0</v>
      </c>
      <c r="AY18" s="288"/>
      <c r="AZ18" s="50" t="s">
        <v>44</v>
      </c>
      <c r="BA18" s="321">
        <v>0</v>
      </c>
      <c r="BB18" s="288"/>
      <c r="BC18" s="50" t="s">
        <v>44</v>
      </c>
      <c r="BD18" s="321">
        <v>0</v>
      </c>
      <c r="BE18" s="304"/>
      <c r="BF18" s="304"/>
      <c r="BG18" s="304"/>
      <c r="BH18" s="5"/>
      <c r="BI18" s="5"/>
      <c r="BJ18" s="5"/>
      <c r="BK18" s="5"/>
      <c r="BL18" s="5"/>
      <c r="BM18" s="5"/>
      <c r="BN18" s="5"/>
      <c r="BO18" s="5"/>
      <c r="BP18" s="5"/>
      <c r="BQ18" s="5"/>
      <c r="BR18" s="5"/>
      <c r="BS18" s="5"/>
      <c r="BT18" s="5"/>
      <c r="BU18" s="5"/>
    </row>
    <row r="19" spans="1:73" x14ac:dyDescent="0.25">
      <c r="A19" s="3">
        <v>16</v>
      </c>
      <c r="B19" s="15" t="str">
        <f>'Farm Machinery'!B17</f>
        <v>Fertilizer Spreader</v>
      </c>
      <c r="C19" s="279">
        <f>BA13</f>
        <v>15.656907767452534</v>
      </c>
      <c r="D19" s="279">
        <f>BA17</f>
        <v>33.977477164881222</v>
      </c>
      <c r="E19" s="317">
        <f>BA20</f>
        <v>34.447184397904799</v>
      </c>
      <c r="G19" s="123" t="s">
        <v>45</v>
      </c>
      <c r="H19" s="123">
        <f>(H10+H11+H12+H18)*nom_interest/2</f>
        <v>1.222425315264706</v>
      </c>
      <c r="J19" s="565" t="s">
        <v>45</v>
      </c>
      <c r="K19" s="565">
        <f>(K10+K11+K12+K18)*nom_interest/2</f>
        <v>1.0020751173529412</v>
      </c>
      <c r="L19" s="63"/>
      <c r="M19" s="123" t="s">
        <v>45</v>
      </c>
      <c r="N19" s="123">
        <f>(N10+N11+N12+N18)*nom_interest/2</f>
        <v>1.3231648511903573</v>
      </c>
      <c r="P19" s="123" t="s">
        <v>45</v>
      </c>
      <c r="Q19" s="123">
        <f>(Q10+Q11+Q12+Q18)*nom_interest/2</f>
        <v>4.8287375994468595</v>
      </c>
      <c r="S19" s="123" t="s">
        <v>45</v>
      </c>
      <c r="T19" s="123">
        <f>(T10+T11+T12+T18)*nom_interest/2</f>
        <v>1.2423529411764707</v>
      </c>
      <c r="V19" s="583" t="s">
        <v>45</v>
      </c>
      <c r="W19" s="583">
        <f>(W10+W11+W12+W18)*nom_interest/2</f>
        <v>0.17143303518389252</v>
      </c>
      <c r="Y19" s="583" t="s">
        <v>45</v>
      </c>
      <c r="Z19" s="583">
        <f>(Z10+Z11+Z12+Z18)*nom_interest/2</f>
        <v>2.5968598306329842E-2</v>
      </c>
      <c r="AB19" s="583" t="s">
        <v>45</v>
      </c>
      <c r="AC19" s="583">
        <f>(AC10+AC11+AC12+AC18)*nom_interest/2</f>
        <v>0.74541637023217688</v>
      </c>
      <c r="AE19" s="583" t="s">
        <v>45</v>
      </c>
      <c r="AF19" s="583">
        <f>(AF10+AF11+AF12+AF18)*nom_interest/2</f>
        <v>0.12176470588235293</v>
      </c>
      <c r="AH19" s="583" t="s">
        <v>45</v>
      </c>
      <c r="AI19" s="583">
        <f>(AI10+AI11+AI12+AI18)*nom_interest/2</f>
        <v>0.24320041176470591</v>
      </c>
      <c r="AK19" s="123" t="s">
        <v>45</v>
      </c>
      <c r="AL19" s="123">
        <f>(AL10+AL11+AL12+AL18)*nom_interest/2</f>
        <v>2.7671372294560195</v>
      </c>
      <c r="AM19" s="273"/>
      <c r="AN19" s="599" t="s">
        <v>45</v>
      </c>
      <c r="AO19" s="607" t="s">
        <v>8</v>
      </c>
      <c r="AP19" s="288"/>
      <c r="AQ19" s="123" t="s">
        <v>45</v>
      </c>
      <c r="AR19" s="123">
        <f>(AR10+AR11+AR12+AR18)*nom_interest/2</f>
        <v>3.0902406790666088</v>
      </c>
      <c r="AT19" s="123" t="s">
        <v>45</v>
      </c>
      <c r="AU19" s="123">
        <f>(AU10+AU11+AU12+AU18)*nom_interest/2</f>
        <v>7.7184616319437502E-2</v>
      </c>
      <c r="AV19" s="50"/>
      <c r="AW19" s="123" t="s">
        <v>45</v>
      </c>
      <c r="AX19" s="123">
        <f>(AX10+AX11+AX12+AX18)*nom_interest/2</f>
        <v>0.32633251703296934</v>
      </c>
      <c r="AY19" s="288"/>
      <c r="AZ19" s="123" t="s">
        <v>45</v>
      </c>
      <c r="BA19" s="123">
        <f>(BA10+BA11+BA12+BA18)*nom_interest/2</f>
        <v>0.46970723302357598</v>
      </c>
      <c r="BB19" s="288"/>
      <c r="BC19" s="123" t="s">
        <v>45</v>
      </c>
      <c r="BD19" s="123">
        <f>(BD10+BD11+BD12+BD18)*nom_interest/2</f>
        <v>0.69928396507064861</v>
      </c>
      <c r="BE19" s="304"/>
      <c r="BF19" s="304"/>
      <c r="BG19" s="304"/>
      <c r="BH19" s="5"/>
      <c r="BI19" s="5"/>
      <c r="BJ19" s="5"/>
      <c r="BK19" s="5"/>
      <c r="BL19" s="5"/>
      <c r="BM19" s="5"/>
      <c r="BN19" s="5"/>
      <c r="BO19" s="5"/>
      <c r="BP19" s="5"/>
      <c r="BQ19" s="5"/>
      <c r="BR19" s="5"/>
      <c r="BS19" s="5"/>
      <c r="BT19" s="5"/>
      <c r="BU19" s="5"/>
    </row>
    <row r="20" spans="1:73" ht="16.5" thickBot="1" x14ac:dyDescent="0.3">
      <c r="A20" s="113">
        <v>17</v>
      </c>
      <c r="B20" s="550" t="str">
        <f>'Farm Machinery'!B18</f>
        <v>Tandom Disk</v>
      </c>
      <c r="C20" s="551">
        <f>BD13</f>
        <v>23.309465502354954</v>
      </c>
      <c r="D20" s="551">
        <f>BD17</f>
        <v>30.488689831535311</v>
      </c>
      <c r="E20" s="552">
        <f>BD20</f>
        <v>31.187973796605959</v>
      </c>
      <c r="G20" s="322" t="s">
        <v>46</v>
      </c>
      <c r="H20" s="322">
        <f>H17+H18+H19</f>
        <v>65.313350520751413</v>
      </c>
      <c r="J20" s="573" t="s">
        <v>46</v>
      </c>
      <c r="K20" s="573">
        <f>K17+K18+K19</f>
        <v>56.945613166847664</v>
      </c>
      <c r="L20" s="63"/>
      <c r="M20" s="322" t="s">
        <v>46</v>
      </c>
      <c r="N20" s="322">
        <f>N17+N18+N19</f>
        <v>87.881015940799998</v>
      </c>
      <c r="P20" s="322" t="s">
        <v>46</v>
      </c>
      <c r="Q20" s="322">
        <f>Q17+Q18+Q19</f>
        <v>521.0272344940588</v>
      </c>
      <c r="S20" s="322" t="s">
        <v>46</v>
      </c>
      <c r="T20" s="322">
        <f>T17+T18+T19</f>
        <v>71.149036867481129</v>
      </c>
      <c r="V20" s="592" t="s">
        <v>46</v>
      </c>
      <c r="W20" s="592">
        <f>W17+W18+W19</f>
        <v>9.015455311686198</v>
      </c>
      <c r="Y20" s="596" t="s">
        <v>46</v>
      </c>
      <c r="Z20" s="596">
        <f>Z17+Z18+Z19</f>
        <v>2.1829155111481557</v>
      </c>
      <c r="AB20" s="592" t="s">
        <v>46</v>
      </c>
      <c r="AC20" s="592">
        <f>AC17+AC18+AC19</f>
        <v>60.498522933886861</v>
      </c>
      <c r="AE20" s="592" t="s">
        <v>46</v>
      </c>
      <c r="AF20" s="592">
        <f>AF17+AF18+AF19</f>
        <v>9.4163352879559454</v>
      </c>
      <c r="AH20" s="592" t="s">
        <v>46</v>
      </c>
      <c r="AI20" s="592">
        <f>AI17+AI18+AI19</f>
        <v>14.979926130565671</v>
      </c>
      <c r="AK20" s="322" t="s">
        <v>46</v>
      </c>
      <c r="AL20" s="322">
        <f>AL17+AL18+AL19</f>
        <v>106.85313297487312</v>
      </c>
      <c r="AM20" s="323"/>
      <c r="AN20" s="606" t="s">
        <v>46</v>
      </c>
      <c r="AO20" s="608" t="s">
        <v>8</v>
      </c>
      <c r="AP20" s="323"/>
      <c r="AQ20" s="322" t="s">
        <v>46</v>
      </c>
      <c r="AR20" s="322">
        <f>AR17+AR18+AR19</f>
        <v>210.36762835781235</v>
      </c>
      <c r="AT20" s="322" t="s">
        <v>46</v>
      </c>
      <c r="AU20" s="322">
        <f>AU17+AU18+AU19</f>
        <v>27.842105063323018</v>
      </c>
      <c r="AW20" s="322" t="s">
        <v>46</v>
      </c>
      <c r="AX20" s="322">
        <f>AX17+AX18+AX19</f>
        <v>21.688105403929068</v>
      </c>
      <c r="AY20" s="273"/>
      <c r="AZ20" s="322" t="s">
        <v>46</v>
      </c>
      <c r="BA20" s="322">
        <f>BA17+BA18+BA19</f>
        <v>34.447184397904799</v>
      </c>
      <c r="BB20" s="273"/>
      <c r="BC20" s="322" t="s">
        <v>46</v>
      </c>
      <c r="BD20" s="322">
        <f>BD17+BD18+BD19</f>
        <v>31.187973796605959</v>
      </c>
      <c r="BE20" s="305"/>
      <c r="BF20" s="305"/>
      <c r="BG20" s="304"/>
      <c r="BH20" s="5"/>
      <c r="BI20" s="5"/>
      <c r="BJ20" s="5"/>
      <c r="BK20" s="5"/>
      <c r="BL20" s="5"/>
      <c r="BM20" s="5"/>
      <c r="BN20" s="5"/>
      <c r="BO20" s="5"/>
      <c r="BP20" s="5"/>
      <c r="BQ20" s="5"/>
      <c r="BR20" s="5"/>
      <c r="BS20" s="5"/>
      <c r="BT20" s="5"/>
      <c r="BU20" s="5"/>
    </row>
    <row r="21" spans="1:73" ht="16.5" thickTop="1" x14ac:dyDescent="0.25">
      <c r="G21" s="63"/>
      <c r="H21" s="324"/>
      <c r="J21" s="63"/>
      <c r="K21" s="325"/>
      <c r="L21" s="63"/>
      <c r="M21" s="63"/>
      <c r="N21" s="325"/>
      <c r="Q21" s="50"/>
      <c r="S21" s="63"/>
      <c r="T21" s="325"/>
      <c r="V21" s="63"/>
      <c r="W21" s="325"/>
      <c r="Y21" s="63"/>
      <c r="Z21" s="325"/>
      <c r="AB21" s="219"/>
      <c r="AC21" s="325"/>
      <c r="AE21" s="63"/>
      <c r="AF21" s="325"/>
      <c r="AH21" s="219"/>
      <c r="AI21" s="325"/>
      <c r="AK21" s="273"/>
      <c r="AL21" s="325"/>
      <c r="AM21" s="273"/>
      <c r="AN21" s="273"/>
      <c r="AO21" s="273"/>
      <c r="AP21" s="273"/>
      <c r="AS21" s="215"/>
      <c r="AT21" s="3" t="s">
        <v>470</v>
      </c>
      <c r="AU21" s="273"/>
      <c r="AV21" s="273"/>
      <c r="AW21" s="273"/>
      <c r="AX21" s="273"/>
      <c r="AY21" s="273"/>
      <c r="AZ21" s="273"/>
      <c r="BA21" s="273"/>
      <c r="BB21" s="273"/>
      <c r="BC21" s="273"/>
      <c r="BD21" s="273"/>
      <c r="BE21" s="305"/>
      <c r="BF21" s="305"/>
      <c r="BG21" s="305"/>
      <c r="BH21" s="5"/>
      <c r="BI21" s="5"/>
      <c r="BJ21" s="5"/>
      <c r="BK21" s="5"/>
      <c r="BL21" s="5"/>
      <c r="BM21" s="5"/>
      <c r="BN21" s="5"/>
      <c r="BO21" s="5"/>
      <c r="BP21" s="5"/>
      <c r="BQ21" s="5"/>
      <c r="BR21" s="5"/>
      <c r="BS21" s="5"/>
      <c r="BT21" s="5"/>
      <c r="BU21" s="5"/>
    </row>
    <row r="22" spans="1:73" x14ac:dyDescent="0.25">
      <c r="A22" s="15" t="s">
        <v>260</v>
      </c>
      <c r="J22" s="63"/>
      <c r="K22" s="325"/>
      <c r="L22" s="63"/>
      <c r="M22" s="63"/>
      <c r="N22" s="325"/>
      <c r="Q22" s="280"/>
      <c r="S22" s="63"/>
      <c r="T22" s="325"/>
      <c r="V22" s="63"/>
      <c r="W22" s="325"/>
      <c r="Y22" s="243"/>
      <c r="Z22" s="264"/>
      <c r="AA22" s="5"/>
      <c r="AB22" s="219"/>
      <c r="AC22" s="325"/>
      <c r="AE22" s="63"/>
      <c r="AF22" s="325"/>
      <c r="AH22" s="260"/>
      <c r="AI22" s="264"/>
      <c r="AK22" s="273"/>
      <c r="AL22" s="325"/>
      <c r="AM22" s="273"/>
      <c r="AN22" s="273"/>
      <c r="AO22" s="273"/>
      <c r="AP22" s="273"/>
      <c r="AS22" s="273"/>
      <c r="AT22" s="273"/>
      <c r="AU22" s="273"/>
      <c r="AV22" s="273"/>
      <c r="AW22" s="273"/>
      <c r="AX22" s="273"/>
      <c r="AY22" s="273"/>
      <c r="AZ22" s="273"/>
      <c r="BA22" s="326"/>
      <c r="BB22" s="273"/>
      <c r="BC22" s="273"/>
      <c r="BD22" s="273"/>
      <c r="BE22" s="305"/>
      <c r="BF22" s="305"/>
      <c r="BG22" s="305"/>
      <c r="BH22" s="5"/>
      <c r="BI22" s="5"/>
      <c r="BJ22" s="5"/>
      <c r="BK22" s="5"/>
      <c r="BL22" s="5"/>
      <c r="BM22" s="5"/>
      <c r="BN22" s="5"/>
      <c r="BO22" s="5"/>
      <c r="BP22" s="5"/>
      <c r="BQ22" s="5"/>
      <c r="BR22" s="5"/>
      <c r="BS22" s="5"/>
      <c r="BT22" s="5"/>
      <c r="BU22" s="5"/>
    </row>
    <row r="23" spans="1:73" x14ac:dyDescent="0.25">
      <c r="A23" s="3" t="s">
        <v>471</v>
      </c>
      <c r="K23" s="264"/>
      <c r="L23" s="63"/>
      <c r="M23" s="243"/>
      <c r="N23" s="264"/>
      <c r="S23" s="327"/>
      <c r="T23" s="264"/>
      <c r="V23" s="243"/>
      <c r="W23" s="264"/>
      <c r="Y23" s="243"/>
      <c r="Z23" s="264"/>
      <c r="AA23" s="5"/>
      <c r="AB23" s="260"/>
      <c r="AC23" s="264"/>
      <c r="AE23" s="243"/>
      <c r="AF23" s="264"/>
      <c r="AH23" s="260"/>
      <c r="AI23" s="264"/>
      <c r="AK23" s="305"/>
      <c r="AL23" s="264"/>
      <c r="AM23" s="305"/>
      <c r="AN23" s="273"/>
      <c r="AR23" s="328"/>
      <c r="BE23" s="5"/>
      <c r="BF23" s="5"/>
      <c r="BG23" s="305"/>
      <c r="BH23" s="329"/>
      <c r="BI23" s="330"/>
      <c r="BJ23" s="305"/>
      <c r="BK23" s="305"/>
      <c r="BL23" s="305"/>
      <c r="BM23" s="305"/>
      <c r="BN23" s="305"/>
      <c r="BO23" s="305"/>
      <c r="BP23" s="5"/>
      <c r="BQ23" s="5"/>
      <c r="BR23" s="5"/>
      <c r="BS23" s="5"/>
      <c r="BT23" s="5"/>
      <c r="BU23" s="5"/>
    </row>
    <row r="24" spans="1:73" x14ac:dyDescent="0.25">
      <c r="J24" s="5"/>
      <c r="K24" s="5"/>
      <c r="L24" s="63"/>
      <c r="M24" s="5"/>
      <c r="N24" s="5"/>
      <c r="P24" s="63"/>
      <c r="Q24" s="331"/>
      <c r="S24" s="5"/>
      <c r="T24" s="5"/>
      <c r="V24" s="5"/>
      <c r="W24" s="5"/>
      <c r="Y24" s="5"/>
      <c r="Z24" s="5"/>
      <c r="AA24" s="5"/>
      <c r="AB24" s="5"/>
      <c r="AC24" s="5"/>
      <c r="AE24" s="5"/>
      <c r="AF24" s="5"/>
      <c r="AH24" s="5"/>
      <c r="AI24" s="5"/>
      <c r="AK24" s="5"/>
      <c r="AL24" s="5"/>
      <c r="AM24" s="5"/>
      <c r="AT24" s="248"/>
      <c r="AW24" s="248"/>
      <c r="AZ24" s="248"/>
      <c r="BE24" s="5"/>
      <c r="BF24" s="5"/>
      <c r="BG24" s="332"/>
      <c r="BH24" s="333"/>
      <c r="BI24" s="330"/>
      <c r="BJ24" s="330"/>
      <c r="BK24" s="334"/>
      <c r="BL24" s="305"/>
      <c r="BM24" s="305"/>
      <c r="BN24" s="305"/>
      <c r="BO24" s="305"/>
      <c r="BP24" s="5"/>
      <c r="BQ24" s="5"/>
      <c r="BR24" s="5"/>
      <c r="BS24" s="5"/>
      <c r="BT24" s="5"/>
      <c r="BU24" s="5"/>
    </row>
    <row r="25" spans="1:73" ht="17.25" customHeight="1" x14ac:dyDescent="0.25">
      <c r="H25" s="248"/>
      <c r="J25" s="5"/>
      <c r="K25" s="5"/>
      <c r="L25" s="63"/>
      <c r="M25" s="5"/>
      <c r="N25" s="5"/>
      <c r="P25" s="63"/>
      <c r="Q25" s="331"/>
      <c r="S25" s="5"/>
      <c r="T25" s="5"/>
      <c r="V25" s="5"/>
      <c r="W25" s="5"/>
      <c r="Y25" s="5"/>
      <c r="Z25" s="5"/>
      <c r="AA25" s="5"/>
      <c r="AE25" s="5"/>
      <c r="AF25" s="5"/>
      <c r="AH25" s="5"/>
      <c r="AI25" s="5"/>
      <c r="AK25" s="248"/>
      <c r="AM25" s="5"/>
      <c r="AO25" s="328"/>
      <c r="AQ25" s="248"/>
      <c r="AS25" s="243"/>
      <c r="AT25" s="248"/>
      <c r="AW25" s="248"/>
      <c r="AZ25" s="248"/>
      <c r="BE25" s="5"/>
      <c r="BF25" s="5"/>
      <c r="BG25" s="335"/>
      <c r="BH25" s="305"/>
      <c r="BI25" s="330"/>
      <c r="BJ25" s="305"/>
      <c r="BK25" s="305"/>
      <c r="BL25" s="305"/>
      <c r="BM25" s="305"/>
      <c r="BN25" s="305"/>
      <c r="BO25" s="305"/>
      <c r="BP25" s="5"/>
      <c r="BQ25" s="5"/>
      <c r="BR25" s="5"/>
      <c r="BS25" s="5"/>
      <c r="BT25" s="5"/>
      <c r="BU25" s="5"/>
    </row>
    <row r="26" spans="1:73" ht="16.5" customHeight="1" x14ac:dyDescent="0.25">
      <c r="G26" s="248"/>
      <c r="J26" s="254"/>
      <c r="K26" s="254"/>
      <c r="L26" s="63"/>
      <c r="M26" s="248"/>
      <c r="P26" s="243"/>
      <c r="Q26" s="263"/>
      <c r="S26" s="5"/>
      <c r="T26" s="5"/>
      <c r="AK26" s="248"/>
      <c r="AO26" s="328"/>
      <c r="AQ26" s="248"/>
      <c r="AS26" s="246"/>
      <c r="AT26" s="248"/>
      <c r="AW26" s="248"/>
      <c r="AZ26" s="248"/>
      <c r="BE26" s="5"/>
      <c r="BF26" s="5"/>
      <c r="BG26" s="335"/>
      <c r="BH26" s="336"/>
      <c r="BI26" s="330"/>
      <c r="BJ26" s="305"/>
      <c r="BK26" s="305"/>
      <c r="BL26" s="305"/>
      <c r="BM26" s="305"/>
      <c r="BN26" s="305"/>
      <c r="BO26" s="305"/>
      <c r="BP26" s="5"/>
      <c r="BQ26" s="5"/>
      <c r="BR26" s="5"/>
      <c r="BS26" s="5"/>
      <c r="BT26" s="5"/>
      <c r="BU26" s="5"/>
    </row>
    <row r="27" spans="1:73" x14ac:dyDescent="0.25">
      <c r="G27" s="248"/>
      <c r="I27" s="237"/>
      <c r="L27" s="63"/>
      <c r="M27" s="248"/>
      <c r="P27" s="5"/>
      <c r="Q27" s="94"/>
      <c r="X27" s="237"/>
      <c r="AA27" s="237"/>
      <c r="AD27" s="237"/>
      <c r="AG27" s="237"/>
      <c r="AK27" s="248"/>
      <c r="AO27" s="328"/>
      <c r="AQ27" s="248"/>
      <c r="AS27" s="261"/>
      <c r="AT27" s="248"/>
      <c r="AW27" s="248"/>
      <c r="AZ27" s="248"/>
      <c r="BE27" s="5"/>
      <c r="BF27" s="5"/>
      <c r="BG27" s="305"/>
      <c r="BH27" s="305"/>
      <c r="BI27" s="305"/>
      <c r="BJ27" s="305"/>
      <c r="BK27" s="305"/>
      <c r="BL27" s="305"/>
      <c r="BM27" s="305"/>
      <c r="BN27" s="305"/>
      <c r="BO27" s="305"/>
      <c r="BP27" s="5"/>
      <c r="BQ27" s="5"/>
      <c r="BR27" s="5"/>
      <c r="BS27" s="5"/>
      <c r="BT27" s="5"/>
      <c r="BU27" s="5"/>
    </row>
    <row r="28" spans="1:73" x14ac:dyDescent="0.25">
      <c r="G28" s="248"/>
      <c r="I28" s="239"/>
      <c r="L28" s="239"/>
      <c r="M28" s="248"/>
      <c r="O28" s="239"/>
      <c r="Q28" s="284"/>
      <c r="R28" s="239"/>
      <c r="U28" s="239"/>
      <c r="X28" s="239"/>
      <c r="AA28" s="239"/>
      <c r="AD28" s="239"/>
      <c r="AG28" s="239"/>
      <c r="AJ28" s="239"/>
      <c r="AK28" s="248"/>
      <c r="AO28" s="337"/>
      <c r="AQ28" s="248"/>
      <c r="AS28" s="281"/>
      <c r="AT28" s="254"/>
      <c r="AU28" s="15"/>
      <c r="AW28" s="254"/>
      <c r="AX28" s="15"/>
      <c r="AZ28" s="254"/>
      <c r="BA28" s="15"/>
      <c r="BE28" s="5"/>
      <c r="BF28" s="5"/>
      <c r="BG28" s="305"/>
      <c r="BH28" s="338"/>
      <c r="BI28" s="338"/>
      <c r="BJ28" s="339"/>
      <c r="BK28" s="330"/>
      <c r="BL28" s="305"/>
      <c r="BM28" s="305"/>
      <c r="BN28" s="305"/>
      <c r="BO28" s="305"/>
      <c r="BP28" s="5"/>
      <c r="BQ28" s="5"/>
      <c r="BR28" s="5"/>
      <c r="BS28" s="5"/>
      <c r="BT28" s="5"/>
      <c r="BU28" s="5"/>
    </row>
    <row r="29" spans="1:73" ht="18" customHeight="1" x14ac:dyDescent="0.25">
      <c r="G29" s="248"/>
      <c r="M29" s="248"/>
      <c r="P29" s="248"/>
      <c r="AK29" s="254"/>
      <c r="AL29" s="15"/>
      <c r="AO29" s="328"/>
      <c r="AQ29" s="254"/>
      <c r="AR29" s="15"/>
      <c r="AS29" s="243"/>
      <c r="BE29" s="5"/>
      <c r="BF29" s="5"/>
      <c r="BG29" s="305"/>
      <c r="BH29" s="305"/>
      <c r="BI29" s="305"/>
      <c r="BJ29" s="305"/>
      <c r="BK29" s="305"/>
      <c r="BL29" s="305"/>
      <c r="BM29" s="305"/>
      <c r="BN29" s="305"/>
      <c r="BO29" s="305"/>
      <c r="BP29" s="5"/>
      <c r="BQ29" s="5"/>
      <c r="BR29" s="5"/>
      <c r="BS29" s="5"/>
      <c r="BT29" s="5"/>
      <c r="BU29" s="5"/>
    </row>
    <row r="30" spans="1:73" ht="17.25" customHeight="1" x14ac:dyDescent="0.25">
      <c r="B30" s="63"/>
      <c r="E30" s="279"/>
      <c r="G30" s="248"/>
      <c r="H30" s="248"/>
      <c r="I30" s="280"/>
      <c r="M30" s="254"/>
      <c r="N30" s="15"/>
      <c r="P30" s="248"/>
      <c r="X30" s="280"/>
      <c r="AA30" s="280"/>
      <c r="AD30" s="280"/>
      <c r="AG30" s="280"/>
      <c r="AS30" s="53"/>
      <c r="AT30" s="5"/>
      <c r="AU30" s="303"/>
      <c r="AV30" s="50"/>
      <c r="BE30" s="5"/>
      <c r="BF30" s="5"/>
      <c r="BG30" s="305"/>
      <c r="BH30" s="305"/>
      <c r="BI30" s="305"/>
      <c r="BJ30" s="305"/>
      <c r="BK30" s="305"/>
      <c r="BL30" s="305"/>
      <c r="BM30" s="305"/>
      <c r="BN30" s="305"/>
      <c r="BO30" s="305"/>
      <c r="BP30" s="5"/>
      <c r="BQ30" s="5"/>
      <c r="BR30" s="5"/>
      <c r="BS30" s="5"/>
      <c r="BT30" s="5"/>
      <c r="BU30" s="5"/>
    </row>
    <row r="31" spans="1:73" x14ac:dyDescent="0.25">
      <c r="B31" s="63"/>
      <c r="E31" s="279"/>
      <c r="P31" s="248"/>
      <c r="AL31" s="15"/>
      <c r="AQ31" s="302"/>
      <c r="AR31" s="303"/>
      <c r="AS31" s="5"/>
      <c r="AT31" s="5"/>
      <c r="AU31" s="5"/>
      <c r="BE31" s="5"/>
      <c r="BF31" s="5"/>
      <c r="BG31" s="305"/>
      <c r="BH31" s="314"/>
      <c r="BI31" s="305"/>
      <c r="BJ31" s="305"/>
      <c r="BK31" s="305"/>
      <c r="BL31" s="305"/>
      <c r="BM31" s="305"/>
      <c r="BN31" s="305"/>
      <c r="BO31" s="305"/>
      <c r="BP31" s="5"/>
      <c r="BQ31" s="5"/>
      <c r="BR31" s="5"/>
      <c r="BS31" s="5"/>
      <c r="BT31" s="5"/>
      <c r="BU31" s="5"/>
    </row>
    <row r="32" spans="1:73" ht="15.75" customHeight="1" x14ac:dyDescent="0.25">
      <c r="B32" s="63"/>
      <c r="E32" s="279"/>
      <c r="P32" s="248"/>
      <c r="AQ32" s="286"/>
      <c r="AR32" s="260"/>
      <c r="AS32" s="5"/>
      <c r="AT32" s="5"/>
      <c r="AU32" s="5"/>
      <c r="BE32" s="5"/>
      <c r="BF32" s="5"/>
      <c r="BG32" s="304"/>
      <c r="BH32" s="304"/>
      <c r="BI32" s="304"/>
      <c r="BJ32" s="304"/>
      <c r="BK32" s="304"/>
      <c r="BL32" s="304"/>
      <c r="BM32" s="304"/>
      <c r="BN32" s="304"/>
      <c r="BO32" s="304"/>
      <c r="BP32" s="5"/>
      <c r="BQ32" s="5"/>
      <c r="BR32" s="5"/>
      <c r="BS32" s="5"/>
      <c r="BT32" s="5"/>
      <c r="BU32" s="5"/>
    </row>
    <row r="33" spans="2:73" ht="15" customHeight="1" x14ac:dyDescent="0.25">
      <c r="B33" s="294"/>
      <c r="G33" s="237"/>
      <c r="I33" s="50"/>
      <c r="P33" s="254"/>
      <c r="Q33" s="15"/>
      <c r="X33" s="50"/>
      <c r="AA33" s="50"/>
      <c r="AD33" s="50"/>
      <c r="AG33" s="50"/>
      <c r="AQ33" s="340"/>
      <c r="AR33" s="274"/>
      <c r="AS33" s="303"/>
      <c r="AT33" s="5"/>
      <c r="AU33" s="5"/>
      <c r="BE33" s="5"/>
      <c r="BF33" s="5"/>
      <c r="BG33" s="304"/>
      <c r="BH33" s="304"/>
      <c r="BI33" s="304"/>
      <c r="BJ33" s="304"/>
      <c r="BK33" s="305"/>
      <c r="BL33" s="305"/>
      <c r="BM33" s="305"/>
      <c r="BN33" s="305"/>
      <c r="BO33" s="305"/>
      <c r="BP33" s="5"/>
      <c r="BQ33" s="5"/>
      <c r="BR33" s="5"/>
      <c r="BS33" s="5"/>
      <c r="BT33" s="5"/>
      <c r="BU33" s="5"/>
    </row>
    <row r="34" spans="2:73" ht="18" customHeight="1" x14ac:dyDescent="0.25">
      <c r="B34" s="341"/>
      <c r="G34" s="239"/>
      <c r="I34" s="50"/>
      <c r="X34" s="50"/>
      <c r="AA34" s="50"/>
      <c r="AD34" s="50"/>
      <c r="AG34" s="50"/>
      <c r="AQ34" s="302"/>
      <c r="AR34" s="303"/>
      <c r="AS34" s="303"/>
      <c r="AT34" s="5"/>
      <c r="AU34" s="5"/>
      <c r="BE34" s="5"/>
      <c r="BF34" s="5"/>
      <c r="BG34" s="304"/>
      <c r="BH34" s="342"/>
      <c r="BI34" s="304"/>
      <c r="BJ34" s="304"/>
      <c r="BK34" s="305"/>
      <c r="BL34" s="305"/>
      <c r="BM34" s="305"/>
      <c r="BN34" s="305"/>
      <c r="BO34" s="305"/>
      <c r="BP34" s="5"/>
      <c r="BQ34" s="5"/>
      <c r="BR34" s="5"/>
      <c r="BS34" s="5"/>
      <c r="BT34" s="5"/>
      <c r="BU34" s="5"/>
    </row>
    <row r="35" spans="2:73" ht="16.5" customHeight="1" x14ac:dyDescent="0.25">
      <c r="B35" s="294"/>
      <c r="I35" s="50"/>
      <c r="Q35" s="15"/>
      <c r="X35" s="50"/>
      <c r="AA35" s="50"/>
      <c r="AD35" s="50"/>
      <c r="AG35" s="50"/>
      <c r="AQ35" s="302"/>
      <c r="AR35" s="303"/>
      <c r="AS35" s="303"/>
      <c r="AT35" s="5"/>
      <c r="AU35" s="5"/>
      <c r="BE35" s="5"/>
      <c r="BF35" s="5"/>
      <c r="BG35" s="304"/>
      <c r="BH35" s="304"/>
      <c r="BI35" s="304"/>
      <c r="BJ35" s="304"/>
      <c r="BK35" s="305"/>
      <c r="BL35" s="305"/>
      <c r="BM35" s="305"/>
      <c r="BN35" s="305"/>
      <c r="BO35" s="305"/>
      <c r="BP35" s="5"/>
      <c r="BQ35" s="5"/>
      <c r="BR35" s="5"/>
      <c r="BS35" s="5"/>
      <c r="BT35" s="5"/>
      <c r="BU35" s="5"/>
    </row>
    <row r="36" spans="2:73" ht="19.5" customHeight="1" x14ac:dyDescent="0.25">
      <c r="B36" s="294"/>
      <c r="I36" s="50"/>
      <c r="Q36" s="15"/>
      <c r="X36" s="50"/>
      <c r="AA36" s="50"/>
      <c r="AD36" s="50"/>
      <c r="AG36" s="50"/>
      <c r="AQ36" s="302"/>
      <c r="AR36" s="303"/>
      <c r="AS36" s="303"/>
      <c r="AT36" s="5"/>
      <c r="AU36" s="5"/>
      <c r="BE36" s="5"/>
      <c r="BF36" s="5"/>
      <c r="BG36" s="304"/>
      <c r="BH36" s="304"/>
      <c r="BI36" s="304"/>
      <c r="BJ36" s="343"/>
      <c r="BK36" s="305"/>
      <c r="BL36" s="305"/>
      <c r="BM36" s="305"/>
      <c r="BN36" s="305"/>
      <c r="BO36" s="305"/>
      <c r="BP36" s="5"/>
      <c r="BQ36" s="5"/>
      <c r="BR36" s="5"/>
      <c r="BS36" s="5"/>
      <c r="BT36" s="5"/>
      <c r="BU36" s="5"/>
    </row>
    <row r="37" spans="2:73" ht="18.75" customHeight="1" x14ac:dyDescent="0.25">
      <c r="B37" s="294"/>
      <c r="G37" s="248"/>
      <c r="I37" s="50"/>
      <c r="Q37" s="15"/>
      <c r="X37" s="50"/>
      <c r="AA37" s="50"/>
      <c r="AD37" s="50"/>
      <c r="AG37" s="50"/>
      <c r="AQ37" s="302"/>
      <c r="AR37" s="303"/>
      <c r="AS37" s="303"/>
      <c r="AT37" s="5"/>
      <c r="AU37" s="5"/>
      <c r="BE37" s="5"/>
      <c r="BF37" s="5"/>
      <c r="BG37" s="304"/>
      <c r="BH37" s="304"/>
      <c r="BI37" s="304"/>
      <c r="BJ37" s="304"/>
      <c r="BK37" s="305"/>
      <c r="BL37" s="305"/>
      <c r="BM37" s="305"/>
      <c r="BN37" s="305"/>
      <c r="BO37" s="305"/>
      <c r="BP37" s="5"/>
      <c r="BQ37" s="5"/>
      <c r="BR37" s="5"/>
      <c r="BS37" s="5"/>
      <c r="BT37" s="5"/>
      <c r="BU37" s="5"/>
    </row>
    <row r="38" spans="2:73" ht="19.5" customHeight="1" x14ac:dyDescent="0.25">
      <c r="B38" s="294"/>
      <c r="I38" s="50"/>
      <c r="Q38" s="15"/>
      <c r="X38" s="50"/>
      <c r="AA38" s="50"/>
      <c r="AD38" s="50"/>
      <c r="AG38" s="50"/>
      <c r="AQ38" s="302"/>
      <c r="AR38" s="303"/>
      <c r="AS38" s="303"/>
      <c r="AT38" s="5"/>
      <c r="AU38" s="5"/>
      <c r="BE38" s="5"/>
      <c r="BF38" s="5"/>
      <c r="BG38" s="344"/>
      <c r="BH38" s="304"/>
      <c r="BI38" s="304"/>
      <c r="BJ38" s="345"/>
      <c r="BK38" s="345"/>
      <c r="BL38" s="345"/>
      <c r="BM38" s="345"/>
      <c r="BN38" s="345"/>
      <c r="BO38" s="305"/>
      <c r="BP38" s="5"/>
      <c r="BQ38" s="5"/>
      <c r="BR38" s="5"/>
      <c r="BS38" s="5"/>
      <c r="BT38" s="5"/>
      <c r="BU38" s="5"/>
    </row>
    <row r="39" spans="2:73" ht="20.25" customHeight="1" x14ac:dyDescent="0.25">
      <c r="B39" s="341"/>
      <c r="I39" s="50"/>
      <c r="Q39" s="346"/>
      <c r="X39" s="50"/>
      <c r="AA39" s="50"/>
      <c r="AD39" s="50"/>
      <c r="AG39" s="50"/>
      <c r="AQ39" s="302"/>
      <c r="AR39" s="303"/>
      <c r="AS39" s="303"/>
      <c r="AT39" s="5"/>
      <c r="AU39" s="5"/>
      <c r="BE39" s="5"/>
      <c r="BF39" s="5"/>
      <c r="BG39" s="344"/>
      <c r="BH39" s="304"/>
      <c r="BI39" s="304"/>
      <c r="BJ39" s="345"/>
      <c r="BK39" s="345"/>
      <c r="BL39" s="345"/>
      <c r="BM39" s="345"/>
      <c r="BN39" s="345"/>
      <c r="BO39" s="305"/>
      <c r="BP39" s="5"/>
      <c r="BQ39" s="5"/>
      <c r="BR39" s="5"/>
      <c r="BS39" s="5"/>
      <c r="BT39" s="5"/>
      <c r="BU39" s="5"/>
    </row>
    <row r="40" spans="2:73" ht="20.25" customHeight="1" x14ac:dyDescent="0.25">
      <c r="B40" s="294"/>
      <c r="I40" s="50"/>
      <c r="L40" s="50"/>
      <c r="O40" s="50"/>
      <c r="Q40" s="347"/>
      <c r="R40" s="50"/>
      <c r="U40" s="50"/>
      <c r="X40" s="50"/>
      <c r="AA40" s="50"/>
      <c r="AD40" s="50"/>
      <c r="AG40" s="50"/>
      <c r="AQ40" s="348"/>
      <c r="AR40" s="303"/>
      <c r="AS40" s="303"/>
      <c r="AT40" s="5"/>
      <c r="AU40" s="5"/>
      <c r="BE40" s="5"/>
      <c r="BF40" s="5"/>
      <c r="BG40" s="344"/>
      <c r="BH40" s="304"/>
      <c r="BI40" s="304"/>
      <c r="BJ40" s="345"/>
      <c r="BK40" s="345"/>
      <c r="BL40" s="345"/>
      <c r="BM40" s="345"/>
      <c r="BN40" s="345"/>
      <c r="BO40" s="305"/>
      <c r="BP40" s="5"/>
      <c r="BQ40" s="5"/>
      <c r="BR40" s="5"/>
      <c r="BS40" s="5"/>
      <c r="BT40" s="5"/>
      <c r="BU40" s="5"/>
    </row>
    <row r="41" spans="2:73" ht="19.5" customHeight="1" x14ac:dyDescent="0.25">
      <c r="B41" s="341"/>
      <c r="I41" s="50"/>
      <c r="L41" s="50"/>
      <c r="O41" s="50"/>
      <c r="Q41" s="15"/>
      <c r="R41" s="50"/>
      <c r="U41" s="50"/>
      <c r="X41" s="50"/>
      <c r="AA41" s="50"/>
      <c r="AD41" s="50"/>
      <c r="AG41" s="50"/>
      <c r="AQ41" s="348"/>
      <c r="AR41" s="303"/>
      <c r="AS41" s="303"/>
      <c r="AT41" s="5"/>
      <c r="AU41" s="5"/>
      <c r="BE41" s="5"/>
      <c r="BF41" s="5"/>
      <c r="BG41" s="344"/>
      <c r="BH41" s="304"/>
      <c r="BI41" s="304"/>
      <c r="BJ41" s="345"/>
      <c r="BK41" s="345"/>
      <c r="BL41" s="345"/>
      <c r="BM41" s="345"/>
      <c r="BN41" s="345"/>
      <c r="BO41" s="305"/>
      <c r="BP41" s="5"/>
      <c r="BQ41" s="5"/>
      <c r="BR41" s="5"/>
      <c r="BS41" s="5"/>
      <c r="BT41" s="5"/>
      <c r="BU41" s="5"/>
    </row>
    <row r="42" spans="2:73" ht="17.25" customHeight="1" x14ac:dyDescent="0.25">
      <c r="B42" s="294"/>
      <c r="I42" s="50"/>
      <c r="L42" s="50"/>
      <c r="O42" s="50"/>
      <c r="R42" s="50"/>
      <c r="U42" s="50"/>
      <c r="X42" s="50"/>
      <c r="AA42" s="50"/>
      <c r="AD42" s="50"/>
      <c r="AG42" s="50"/>
      <c r="AQ42" s="303"/>
      <c r="AR42" s="349"/>
      <c r="AS42" s="303"/>
      <c r="AT42" s="5"/>
      <c r="AU42" s="5"/>
      <c r="BE42" s="5"/>
      <c r="BF42" s="5"/>
      <c r="BG42" s="344"/>
      <c r="BH42" s="304"/>
      <c r="BI42" s="304"/>
      <c r="BJ42" s="345"/>
      <c r="BK42" s="345"/>
      <c r="BL42" s="345"/>
      <c r="BM42" s="345"/>
      <c r="BN42" s="345"/>
      <c r="BO42" s="305"/>
      <c r="BP42" s="5"/>
      <c r="BQ42" s="5"/>
      <c r="BR42" s="5"/>
      <c r="BS42" s="5"/>
      <c r="BT42" s="5"/>
      <c r="BU42" s="5"/>
    </row>
    <row r="43" spans="2:73" ht="15" customHeight="1" x14ac:dyDescent="0.25">
      <c r="B43" s="341"/>
      <c r="AQ43" s="303"/>
      <c r="AR43" s="303"/>
      <c r="AS43" s="5"/>
      <c r="AT43" s="5"/>
      <c r="AU43" s="5"/>
      <c r="BE43" s="5"/>
      <c r="BF43" s="5"/>
      <c r="BG43" s="344"/>
      <c r="BH43" s="304"/>
      <c r="BI43" s="304"/>
      <c r="BJ43" s="345"/>
      <c r="BK43" s="345"/>
      <c r="BL43" s="345"/>
      <c r="BM43" s="345"/>
      <c r="BN43" s="345"/>
      <c r="BO43" s="305"/>
      <c r="BP43" s="5"/>
      <c r="BQ43" s="5"/>
      <c r="BR43" s="5"/>
      <c r="BS43" s="5"/>
      <c r="BT43" s="5"/>
      <c r="BU43" s="5"/>
    </row>
    <row r="44" spans="2:73" ht="17.25" customHeight="1" x14ac:dyDescent="0.25">
      <c r="AQ44" s="350"/>
      <c r="AR44" s="350"/>
      <c r="AS44" s="5"/>
      <c r="AT44" s="5"/>
      <c r="AU44" s="5"/>
      <c r="BE44" s="5"/>
      <c r="BF44" s="5"/>
      <c r="BG44" s="351"/>
      <c r="BH44" s="304"/>
      <c r="BI44" s="304"/>
      <c r="BJ44" s="345"/>
      <c r="BK44" s="345"/>
      <c r="BL44" s="345"/>
      <c r="BM44" s="345"/>
      <c r="BN44" s="345"/>
      <c r="BO44" s="305"/>
      <c r="BP44" s="5"/>
      <c r="BQ44" s="5"/>
      <c r="BR44" s="5"/>
      <c r="BS44" s="5"/>
      <c r="BT44" s="5"/>
      <c r="BU44" s="5"/>
    </row>
    <row r="45" spans="2:73" ht="16.5" customHeight="1" x14ac:dyDescent="0.25">
      <c r="AC45" s="280"/>
      <c r="AQ45" s="5"/>
      <c r="AR45" s="5"/>
      <c r="AS45" s="246"/>
      <c r="AT45" s="5"/>
      <c r="AU45" s="5"/>
      <c r="BE45" s="5"/>
      <c r="BF45" s="5"/>
      <c r="BG45" s="352"/>
      <c r="BH45" s="304"/>
      <c r="BI45" s="304"/>
      <c r="BJ45" s="304"/>
      <c r="BK45" s="305"/>
      <c r="BL45" s="305"/>
      <c r="BM45" s="305"/>
      <c r="BN45" s="305"/>
      <c r="BO45" s="305"/>
      <c r="BP45" s="5"/>
      <c r="BQ45" s="5"/>
      <c r="BR45" s="5"/>
      <c r="BS45" s="5"/>
      <c r="BT45" s="5"/>
      <c r="BU45" s="5"/>
    </row>
    <row r="46" spans="2:73" x14ac:dyDescent="0.25">
      <c r="AC46" s="237"/>
      <c r="AQ46" s="5"/>
      <c r="AR46" s="5"/>
      <c r="AS46" s="5"/>
      <c r="AT46" s="5"/>
      <c r="AU46" s="5"/>
      <c r="BE46" s="5"/>
      <c r="BF46" s="5"/>
      <c r="BG46" s="353"/>
      <c r="BH46" s="304"/>
      <c r="BI46" s="304"/>
      <c r="BJ46" s="304"/>
      <c r="BK46" s="305"/>
      <c r="BL46" s="305"/>
      <c r="BM46" s="305"/>
      <c r="BN46" s="305"/>
      <c r="BO46" s="305"/>
      <c r="BP46" s="5"/>
      <c r="BQ46" s="5"/>
      <c r="BR46" s="5"/>
      <c r="BS46" s="5"/>
      <c r="BT46" s="5"/>
      <c r="BU46" s="5"/>
    </row>
    <row r="47" spans="2:73" x14ac:dyDescent="0.25">
      <c r="AQ47" s="5"/>
      <c r="AR47" s="5"/>
      <c r="BE47" s="5"/>
      <c r="BF47" s="5"/>
      <c r="BG47" s="332"/>
      <c r="BH47" s="333"/>
      <c r="BI47" s="332"/>
      <c r="BJ47" s="332"/>
      <c r="BK47" s="305"/>
      <c r="BL47" s="305"/>
      <c r="BM47" s="305"/>
      <c r="BN47" s="305"/>
      <c r="BO47" s="305"/>
      <c r="BP47" s="5"/>
      <c r="BQ47" s="5"/>
      <c r="BR47" s="5"/>
      <c r="BS47" s="5"/>
      <c r="BT47" s="5"/>
      <c r="BU47" s="5"/>
    </row>
    <row r="48" spans="2:73" x14ac:dyDescent="0.25">
      <c r="BE48" s="5"/>
      <c r="BF48" s="5"/>
      <c r="BG48" s="332"/>
      <c r="BH48" s="332"/>
      <c r="BI48" s="332"/>
      <c r="BJ48" s="304"/>
      <c r="BK48" s="330"/>
      <c r="BL48" s="305"/>
      <c r="BM48" s="305"/>
      <c r="BN48" s="305"/>
      <c r="BO48" s="305"/>
      <c r="BP48" s="5"/>
      <c r="BQ48" s="5"/>
      <c r="BR48" s="5"/>
      <c r="BS48" s="5"/>
      <c r="BT48" s="5"/>
      <c r="BU48" s="5"/>
    </row>
    <row r="49" spans="37:73" x14ac:dyDescent="0.25">
      <c r="BE49" s="5"/>
      <c r="BF49" s="5"/>
      <c r="BG49" s="354"/>
      <c r="BH49" s="332"/>
      <c r="BI49" s="332"/>
      <c r="BJ49" s="332"/>
      <c r="BK49" s="305"/>
      <c r="BL49" s="305"/>
      <c r="BM49" s="305"/>
      <c r="BN49" s="305"/>
      <c r="BO49" s="305"/>
      <c r="BP49" s="5"/>
      <c r="BQ49" s="5"/>
      <c r="BR49" s="5"/>
      <c r="BS49" s="5"/>
      <c r="BT49" s="5"/>
      <c r="BU49" s="5"/>
    </row>
    <row r="50" spans="37:73" x14ac:dyDescent="0.25">
      <c r="BE50" s="5"/>
      <c r="BF50" s="5"/>
      <c r="BG50" s="354"/>
      <c r="BH50" s="332"/>
      <c r="BI50" s="332"/>
      <c r="BJ50" s="332"/>
      <c r="BK50" s="305"/>
      <c r="BL50" s="305"/>
      <c r="BM50" s="305"/>
      <c r="BN50" s="305"/>
      <c r="BO50" s="305"/>
      <c r="BP50" s="5"/>
      <c r="BQ50" s="5"/>
      <c r="BR50" s="5"/>
      <c r="BS50" s="5"/>
      <c r="BT50" s="5"/>
      <c r="BU50" s="5"/>
    </row>
    <row r="51" spans="37:73" x14ac:dyDescent="0.25">
      <c r="BE51" s="5"/>
      <c r="BF51" s="5"/>
      <c r="BG51" s="354"/>
      <c r="BH51" s="332"/>
      <c r="BI51" s="332"/>
      <c r="BJ51" s="332"/>
      <c r="BK51" s="305"/>
      <c r="BL51" s="305"/>
      <c r="BM51" s="305"/>
      <c r="BN51" s="305"/>
      <c r="BO51" s="305"/>
      <c r="BP51" s="5"/>
      <c r="BQ51" s="5"/>
      <c r="BR51" s="5"/>
      <c r="BS51" s="5"/>
      <c r="BT51" s="5"/>
      <c r="BU51" s="5"/>
    </row>
    <row r="52" spans="37:73" x14ac:dyDescent="0.25">
      <c r="BE52" s="5"/>
      <c r="BF52" s="5"/>
      <c r="BG52" s="354"/>
      <c r="BH52" s="332"/>
      <c r="BI52" s="332"/>
      <c r="BJ52" s="332"/>
      <c r="BK52" s="305"/>
      <c r="BL52" s="305"/>
      <c r="BM52" s="305"/>
      <c r="BN52" s="305"/>
      <c r="BO52" s="305"/>
      <c r="BP52" s="5"/>
      <c r="BQ52" s="5"/>
      <c r="BR52" s="5"/>
      <c r="BS52" s="5"/>
      <c r="BT52" s="5"/>
      <c r="BU52" s="5"/>
    </row>
    <row r="53" spans="37:73" x14ac:dyDescent="0.25">
      <c r="BE53" s="5"/>
      <c r="BF53" s="5"/>
      <c r="BG53" s="354"/>
      <c r="BH53" s="355"/>
      <c r="BI53" s="355"/>
      <c r="BJ53" s="355"/>
      <c r="BK53" s="305"/>
      <c r="BL53" s="305"/>
      <c r="BM53" s="305"/>
      <c r="BN53" s="305"/>
      <c r="BO53" s="305"/>
      <c r="BP53" s="5"/>
      <c r="BQ53" s="5"/>
      <c r="BR53" s="5"/>
      <c r="BS53" s="5"/>
      <c r="BT53" s="5"/>
      <c r="BU53" s="5"/>
    </row>
    <row r="54" spans="37:73" x14ac:dyDescent="0.25">
      <c r="BE54" s="5"/>
      <c r="BF54" s="5"/>
      <c r="BG54" s="304"/>
      <c r="BH54" s="304"/>
      <c r="BI54" s="304"/>
      <c r="BJ54" s="304"/>
      <c r="BK54" s="305"/>
      <c r="BL54" s="305"/>
      <c r="BM54" s="305"/>
      <c r="BN54" s="305"/>
      <c r="BO54" s="305"/>
      <c r="BP54" s="5"/>
      <c r="BQ54" s="5"/>
      <c r="BR54" s="5"/>
      <c r="BS54" s="5"/>
      <c r="BT54" s="5"/>
      <c r="BU54" s="5"/>
    </row>
    <row r="55" spans="37:73" x14ac:dyDescent="0.25">
      <c r="BE55" s="5"/>
      <c r="BF55" s="5"/>
      <c r="BG55" s="305"/>
      <c r="BH55" s="305"/>
      <c r="BI55" s="305"/>
      <c r="BJ55" s="305"/>
      <c r="BK55" s="305"/>
      <c r="BL55" s="305"/>
      <c r="BM55" s="305"/>
      <c r="BN55" s="305"/>
      <c r="BO55" s="305"/>
      <c r="BP55" s="5"/>
      <c r="BQ55" s="5"/>
      <c r="BR55" s="5"/>
      <c r="BS55" s="5"/>
      <c r="BT55" s="5"/>
      <c r="BU55" s="5"/>
    </row>
    <row r="56" spans="37:73" x14ac:dyDescent="0.25">
      <c r="BE56" s="5"/>
      <c r="BF56" s="5"/>
      <c r="BG56" s="305"/>
      <c r="BH56" s="305"/>
      <c r="BI56" s="305"/>
      <c r="BJ56" s="305"/>
      <c r="BK56" s="305"/>
      <c r="BL56" s="305"/>
      <c r="BM56" s="305"/>
      <c r="BN56" s="305"/>
      <c r="BO56" s="305"/>
      <c r="BP56" s="5"/>
      <c r="BQ56" s="5"/>
      <c r="BR56" s="5"/>
      <c r="BS56" s="5"/>
      <c r="BT56" s="5"/>
      <c r="BU56" s="5"/>
    </row>
    <row r="57" spans="37:73" x14ac:dyDescent="0.25">
      <c r="AO57" s="273"/>
      <c r="AP57" s="273"/>
      <c r="AS57" s="273"/>
      <c r="AT57" s="273"/>
      <c r="AU57" s="273"/>
      <c r="AV57" s="273"/>
      <c r="AW57" s="273"/>
      <c r="AX57" s="273"/>
      <c r="AY57" s="273"/>
      <c r="AZ57" s="273"/>
      <c r="BA57" s="273"/>
      <c r="BB57" s="273"/>
      <c r="BC57" s="273"/>
      <c r="BD57" s="273"/>
      <c r="BE57" s="305"/>
      <c r="BF57" s="305"/>
      <c r="BG57" s="305"/>
      <c r="BH57" s="5"/>
      <c r="BI57" s="5"/>
      <c r="BJ57" s="5"/>
      <c r="BK57" s="5"/>
      <c r="BL57" s="5"/>
      <c r="BM57" s="5"/>
      <c r="BN57" s="5"/>
      <c r="BO57" s="5"/>
      <c r="BP57" s="5"/>
      <c r="BQ57" s="5"/>
      <c r="BR57" s="5"/>
      <c r="BS57" s="5"/>
      <c r="BT57" s="5"/>
      <c r="BU57" s="5"/>
    </row>
    <row r="58" spans="37:73" x14ac:dyDescent="0.25">
      <c r="AK58" s="273"/>
      <c r="AL58" s="273"/>
      <c r="AM58" s="273"/>
      <c r="AN58" s="273"/>
      <c r="AO58" s="356"/>
      <c r="AP58" s="356"/>
      <c r="AQ58" s="273"/>
      <c r="AR58" s="273"/>
      <c r="AS58" s="356"/>
      <c r="AT58" s="356"/>
      <c r="AU58" s="356"/>
      <c r="AV58" s="356"/>
      <c r="AW58" s="356"/>
      <c r="AX58" s="356"/>
      <c r="AY58" s="356"/>
      <c r="AZ58" s="356"/>
      <c r="BA58" s="356"/>
      <c r="BB58" s="356"/>
      <c r="BC58" s="356"/>
      <c r="BD58" s="356"/>
      <c r="BE58" s="356"/>
      <c r="BF58" s="356"/>
      <c r="BG58" s="273"/>
    </row>
    <row r="59" spans="37:73" x14ac:dyDescent="0.25">
      <c r="AK59" s="356"/>
      <c r="AL59" s="356"/>
      <c r="AM59" s="356"/>
      <c r="AN59" s="356"/>
      <c r="AO59" s="273"/>
      <c r="AP59" s="273"/>
      <c r="AQ59" s="356"/>
      <c r="AR59" s="356"/>
      <c r="AS59" s="273"/>
      <c r="AT59" s="273"/>
      <c r="AU59" s="273"/>
      <c r="AV59" s="273"/>
      <c r="AW59" s="273"/>
      <c r="AX59" s="273"/>
      <c r="AY59" s="273"/>
      <c r="AZ59" s="273"/>
      <c r="BA59" s="273"/>
      <c r="BB59" s="273"/>
      <c r="BC59" s="273"/>
      <c r="BD59" s="273"/>
      <c r="BE59" s="273"/>
      <c r="BF59" s="273"/>
      <c r="BG59" s="273"/>
    </row>
    <row r="60" spans="37:73" x14ac:dyDescent="0.25">
      <c r="AK60" s="273"/>
      <c r="AL60" s="273"/>
      <c r="AM60" s="273"/>
      <c r="AN60" s="273"/>
      <c r="AO60" s="273"/>
      <c r="AP60" s="273"/>
      <c r="AQ60" s="273"/>
      <c r="AR60" s="273"/>
      <c r="AS60" s="273"/>
      <c r="AT60" s="273"/>
      <c r="AU60" s="273"/>
      <c r="AV60" s="273"/>
      <c r="AW60" s="273"/>
      <c r="AX60" s="273"/>
      <c r="AY60" s="273"/>
      <c r="AZ60" s="273"/>
      <c r="BA60" s="273"/>
      <c r="BB60" s="273"/>
      <c r="BC60" s="273"/>
      <c r="BD60" s="273"/>
      <c r="BE60" s="273"/>
      <c r="BF60" s="273"/>
      <c r="BG60" s="357"/>
    </row>
    <row r="61" spans="37:73" x14ac:dyDescent="0.25">
      <c r="AK61" s="273"/>
      <c r="AL61" s="273"/>
      <c r="AM61" s="273"/>
      <c r="AN61" s="273"/>
      <c r="AQ61" s="273"/>
      <c r="AR61" s="273"/>
    </row>
    <row r="71" spans="32:33" x14ac:dyDescent="0.25">
      <c r="AF71" s="237"/>
    </row>
    <row r="72" spans="32:33" x14ac:dyDescent="0.25">
      <c r="AF72" s="237"/>
    </row>
    <row r="73" spans="32:33" x14ac:dyDescent="0.25">
      <c r="AF73" s="237"/>
    </row>
    <row r="74" spans="32:33" x14ac:dyDescent="0.25">
      <c r="AF74" s="237"/>
    </row>
    <row r="75" spans="32:33" x14ac:dyDescent="0.25">
      <c r="AF75" s="237" t="e">
        <f>AF71/AF72</f>
        <v>#DIV/0!</v>
      </c>
    </row>
    <row r="76" spans="32:33" x14ac:dyDescent="0.25">
      <c r="AF76" s="237" t="e">
        <f>AF72/AF73</f>
        <v>#DIV/0!</v>
      </c>
    </row>
    <row r="77" spans="32:33" x14ac:dyDescent="0.25">
      <c r="AF77" s="237"/>
    </row>
    <row r="78" spans="32:33" x14ac:dyDescent="0.25">
      <c r="AF78" s="237">
        <f>AF73*0.85</f>
        <v>0</v>
      </c>
      <c r="AG78" s="3" t="s">
        <v>47</v>
      </c>
    </row>
    <row r="79" spans="32:33" x14ac:dyDescent="0.25">
      <c r="AG79" s="3" t="s">
        <v>48</v>
      </c>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U238"/>
  <sheetViews>
    <sheetView zoomScale="130" zoomScaleNormal="130" workbookViewId="0">
      <pane xSplit="2" ySplit="1" topLeftCell="C2" activePane="bottomRight" state="frozen"/>
      <selection pane="topRight" activeCell="C1" sqref="C1"/>
      <selection pane="bottomLeft" activeCell="A2" sqref="A2"/>
      <selection pane="bottomRight" activeCell="A2" sqref="A2"/>
    </sheetView>
  </sheetViews>
  <sheetFormatPr defaultColWidth="9.140625" defaultRowHeight="15.75" x14ac:dyDescent="0.25"/>
  <cols>
    <col min="1" max="1" width="3.85546875" style="155" bestFit="1" customWidth="1"/>
    <col min="2" max="2" width="50.7109375" style="155" bestFit="1" customWidth="1"/>
    <col min="3" max="3" width="19.28515625" style="155" customWidth="1"/>
    <col min="4" max="4" width="24.85546875" style="155" bestFit="1" customWidth="1"/>
    <col min="5" max="5" width="24.85546875" style="155" customWidth="1"/>
    <col min="6" max="6" width="26.28515625" style="168" customWidth="1"/>
    <col min="7" max="7" width="22" style="155" customWidth="1"/>
    <col min="8" max="8" width="15.140625" style="168" customWidth="1"/>
    <col min="9" max="11" width="10.42578125" style="168" customWidth="1"/>
    <col min="12" max="12" width="16.42578125" style="168" customWidth="1"/>
    <col min="13" max="13" width="19.42578125" style="168" customWidth="1"/>
    <col min="14" max="15" width="16.42578125" style="168" customWidth="1"/>
    <col min="16" max="16" width="24.85546875" style="155" customWidth="1"/>
    <col min="17" max="17" width="14" style="168" customWidth="1"/>
    <col min="18" max="18" width="35.42578125" style="155" customWidth="1"/>
    <col min="19" max="19" width="8.28515625" style="168" customWidth="1"/>
    <col min="20" max="20" width="27.85546875" style="155" customWidth="1"/>
    <col min="21" max="21" width="7.5703125" style="168" customWidth="1"/>
    <col min="22" max="22" width="18.42578125" style="155" customWidth="1"/>
    <col min="23" max="23" width="15" style="168" customWidth="1"/>
    <col min="24" max="24" width="16.7109375" style="155" customWidth="1"/>
    <col min="25" max="25" width="15.28515625" style="168" customWidth="1"/>
    <col min="26" max="26" width="13.7109375" style="155" bestFit="1" customWidth="1"/>
    <col min="27" max="27" width="7.42578125" style="168" customWidth="1"/>
    <col min="28" max="28" width="19.42578125" style="155" customWidth="1"/>
    <col min="29" max="29" width="9.85546875" style="168" customWidth="1"/>
    <col min="30" max="30" width="13.7109375" style="155" bestFit="1" customWidth="1"/>
    <col min="31" max="31" width="6.5703125" style="168" customWidth="1"/>
    <col min="32" max="32" width="13.7109375" style="155" bestFit="1" customWidth="1"/>
    <col min="33" max="33" width="7.7109375" style="168" customWidth="1"/>
    <col min="34" max="34" width="9.140625" style="155" customWidth="1"/>
    <col min="35" max="16384" width="9.140625" style="155"/>
  </cols>
  <sheetData>
    <row r="1" spans="1:47" x14ac:dyDescent="0.25">
      <c r="A1" s="15" t="s">
        <v>78</v>
      </c>
      <c r="B1" s="15" t="s">
        <v>134</v>
      </c>
      <c r="C1" s="223" t="s">
        <v>2</v>
      </c>
      <c r="D1" s="223" t="s">
        <v>25</v>
      </c>
      <c r="E1" s="223"/>
      <c r="F1" s="266" t="s">
        <v>10</v>
      </c>
      <c r="G1" s="223" t="s">
        <v>26</v>
      </c>
      <c r="H1" s="266" t="s">
        <v>10</v>
      </c>
      <c r="I1" s="267" t="s">
        <v>270</v>
      </c>
      <c r="J1" s="147" t="s">
        <v>269</v>
      </c>
      <c r="K1" s="147" t="s">
        <v>272</v>
      </c>
      <c r="L1" s="147" t="s">
        <v>267</v>
      </c>
      <c r="M1" s="266" t="s">
        <v>10</v>
      </c>
      <c r="N1" s="223" t="s">
        <v>27</v>
      </c>
      <c r="O1" s="266" t="s">
        <v>10</v>
      </c>
      <c r="P1" s="223" t="s">
        <v>250</v>
      </c>
      <c r="Q1" s="266" t="s">
        <v>10</v>
      </c>
      <c r="R1" s="223" t="s">
        <v>251</v>
      </c>
      <c r="S1" s="266" t="s">
        <v>10</v>
      </c>
      <c r="T1" s="268" t="s">
        <v>252</v>
      </c>
      <c r="U1" s="269" t="s">
        <v>10</v>
      </c>
      <c r="V1" s="223" t="s">
        <v>29</v>
      </c>
      <c r="W1" s="266" t="s">
        <v>10</v>
      </c>
      <c r="X1" s="223" t="s">
        <v>30</v>
      </c>
      <c r="Y1" s="266" t="s">
        <v>10</v>
      </c>
      <c r="Z1" s="216" t="s">
        <v>31</v>
      </c>
      <c r="AA1" s="270" t="s">
        <v>10</v>
      </c>
      <c r="AB1" s="147" t="s">
        <v>254</v>
      </c>
      <c r="AC1" s="266" t="s">
        <v>10</v>
      </c>
      <c r="AD1" s="147" t="s">
        <v>33</v>
      </c>
      <c r="AE1" s="266" t="s">
        <v>10</v>
      </c>
      <c r="AF1" s="147" t="s">
        <v>34</v>
      </c>
      <c r="AG1" s="271" t="s">
        <v>10</v>
      </c>
      <c r="AH1" s="3"/>
      <c r="AI1" s="3"/>
      <c r="AJ1" s="3"/>
      <c r="AK1" s="3"/>
      <c r="AL1" s="3"/>
      <c r="AM1" s="3"/>
      <c r="AN1" s="3"/>
      <c r="AO1" s="3"/>
      <c r="AP1" s="3"/>
      <c r="AQ1" s="3"/>
      <c r="AR1" s="3"/>
      <c r="AS1" s="3"/>
      <c r="AT1" s="3"/>
      <c r="AU1" s="3"/>
    </row>
    <row r="2" spans="1:47" x14ac:dyDescent="0.25">
      <c r="A2" s="235">
        <v>1</v>
      </c>
      <c r="B2" s="208" t="s">
        <v>81</v>
      </c>
      <c r="C2" s="236">
        <v>1</v>
      </c>
      <c r="D2" s="228">
        <v>250000</v>
      </c>
      <c r="E2" s="228"/>
      <c r="F2" s="211" t="s">
        <v>249</v>
      </c>
      <c r="G2" s="212">
        <v>16000</v>
      </c>
      <c r="H2" s="213" t="s">
        <v>253</v>
      </c>
      <c r="I2" s="214" t="s">
        <v>8</v>
      </c>
      <c r="J2" s="214" t="s">
        <v>8</v>
      </c>
      <c r="K2" s="214" t="s">
        <v>8</v>
      </c>
      <c r="L2" s="214" t="s">
        <v>8</v>
      </c>
      <c r="M2" s="213" t="s">
        <v>278</v>
      </c>
      <c r="N2" s="212">
        <v>1200</v>
      </c>
      <c r="O2" s="211" t="s">
        <v>249</v>
      </c>
      <c r="P2" s="49">
        <v>0.97599999999999998</v>
      </c>
      <c r="Q2" s="213" t="s">
        <v>253</v>
      </c>
      <c r="R2" s="49">
        <v>0.11899999999999999</v>
      </c>
      <c r="S2" s="213" t="s">
        <v>253</v>
      </c>
      <c r="T2" s="49">
        <v>1.9E-3</v>
      </c>
      <c r="U2" s="213" t="s">
        <v>253</v>
      </c>
      <c r="V2" s="234">
        <v>3.0000000000000001E-3</v>
      </c>
      <c r="W2" s="213" t="s">
        <v>253</v>
      </c>
      <c r="X2" s="63">
        <v>2</v>
      </c>
      <c r="Y2" s="213" t="s">
        <v>253</v>
      </c>
      <c r="Z2" s="237">
        <v>1000</v>
      </c>
      <c r="AA2" s="238" t="s">
        <v>32</v>
      </c>
      <c r="AB2" s="239">
        <v>215</v>
      </c>
      <c r="AC2" s="211" t="s">
        <v>249</v>
      </c>
      <c r="AD2" s="63">
        <v>0.73</v>
      </c>
      <c r="AE2" s="213" t="s">
        <v>253</v>
      </c>
      <c r="AF2" s="63">
        <v>0.06</v>
      </c>
      <c r="AG2" s="213" t="s">
        <v>253</v>
      </c>
      <c r="AH2" s="3"/>
      <c r="AI2" s="3"/>
      <c r="AJ2" s="3"/>
      <c r="AK2" s="3"/>
      <c r="AL2" s="3"/>
      <c r="AM2" s="3"/>
      <c r="AN2" s="3"/>
      <c r="AO2" s="3"/>
      <c r="AP2" s="3"/>
      <c r="AQ2" s="3"/>
      <c r="AR2" s="3"/>
      <c r="AS2" s="3"/>
      <c r="AT2" s="3"/>
      <c r="AU2" s="3"/>
    </row>
    <row r="3" spans="1:47" ht="13.5" customHeight="1" x14ac:dyDescent="0.25">
      <c r="A3" s="156">
        <v>2</v>
      </c>
      <c r="B3" s="208" t="s">
        <v>49</v>
      </c>
      <c r="C3" s="157">
        <v>1</v>
      </c>
      <c r="D3" s="158">
        <f>150000</f>
        <v>150000</v>
      </c>
      <c r="E3" s="158"/>
      <c r="F3" s="627" t="s">
        <v>137</v>
      </c>
      <c r="G3" s="160">
        <v>12000</v>
      </c>
      <c r="H3" s="628" t="s">
        <v>253</v>
      </c>
      <c r="I3" s="626" t="s">
        <v>8</v>
      </c>
      <c r="J3" s="626" t="s">
        <v>8</v>
      </c>
      <c r="K3" s="626" t="s">
        <v>8</v>
      </c>
      <c r="L3" s="626" t="s">
        <v>8</v>
      </c>
      <c r="M3" s="162"/>
      <c r="N3" s="163">
        <v>666</v>
      </c>
      <c r="O3" s="164" t="s">
        <v>21</v>
      </c>
      <c r="P3" s="165">
        <v>0.97599999999999998</v>
      </c>
      <c r="Q3" s="161" t="s">
        <v>253</v>
      </c>
      <c r="R3" s="165">
        <v>0.11899999999999999</v>
      </c>
      <c r="S3" s="161" t="s">
        <v>253</v>
      </c>
      <c r="T3" s="165">
        <v>1.9E-3</v>
      </c>
      <c r="U3" s="161" t="s">
        <v>253</v>
      </c>
      <c r="V3" s="166">
        <v>7.0000000000000001E-3</v>
      </c>
      <c r="W3" s="161" t="s">
        <v>253</v>
      </c>
      <c r="X3" s="167">
        <v>2</v>
      </c>
      <c r="Y3" s="161" t="s">
        <v>253</v>
      </c>
      <c r="Z3" s="167">
        <v>1000</v>
      </c>
      <c r="AA3" s="159" t="s">
        <v>32</v>
      </c>
      <c r="AB3" s="167">
        <v>150</v>
      </c>
      <c r="AC3" s="159" t="s">
        <v>50</v>
      </c>
      <c r="AD3" s="167">
        <v>0.73</v>
      </c>
      <c r="AE3" s="161" t="s">
        <v>253</v>
      </c>
      <c r="AF3" s="167">
        <v>0.06</v>
      </c>
      <c r="AG3" s="213" t="s">
        <v>253</v>
      </c>
      <c r="AH3" s="3"/>
      <c r="AI3" s="3"/>
      <c r="AJ3" s="3"/>
      <c r="AK3" s="3"/>
      <c r="AL3" s="3"/>
      <c r="AM3" s="3"/>
      <c r="AN3" s="3"/>
      <c r="AO3" s="3"/>
      <c r="AP3" s="3"/>
      <c r="AQ3" s="3"/>
      <c r="AR3" s="3"/>
      <c r="AS3" s="3"/>
      <c r="AT3" s="3"/>
      <c r="AU3" s="3"/>
    </row>
    <row r="4" spans="1:47" ht="12.75" customHeight="1" x14ac:dyDescent="0.25">
      <c r="A4" s="156">
        <v>3</v>
      </c>
      <c r="B4" s="208" t="s">
        <v>474</v>
      </c>
      <c r="C4" s="240">
        <v>1</v>
      </c>
      <c r="D4" s="228">
        <v>75000</v>
      </c>
      <c r="E4" s="228"/>
      <c r="F4" s="211" t="s">
        <v>249</v>
      </c>
      <c r="G4" s="229">
        <v>1500</v>
      </c>
      <c r="H4" s="213" t="s">
        <v>253</v>
      </c>
      <c r="I4" s="147">
        <v>5</v>
      </c>
      <c r="J4" s="147">
        <v>20</v>
      </c>
      <c r="K4" s="147">
        <v>70</v>
      </c>
      <c r="L4" s="147">
        <f>(I4*J4*(K4/100))/8.25</f>
        <v>8.4848484848484844</v>
      </c>
      <c r="M4" s="213" t="s">
        <v>278</v>
      </c>
      <c r="N4" s="229">
        <v>236</v>
      </c>
      <c r="O4" s="211" t="s">
        <v>249</v>
      </c>
      <c r="P4" s="49">
        <v>0.88300000000000001</v>
      </c>
      <c r="Q4" s="232" t="s">
        <v>17</v>
      </c>
      <c r="R4" s="49">
        <v>7.8E-2</v>
      </c>
      <c r="S4" s="233" t="s">
        <v>17</v>
      </c>
      <c r="T4" s="49">
        <v>0</v>
      </c>
      <c r="U4" s="232" t="s">
        <v>17</v>
      </c>
      <c r="V4" s="234">
        <v>0.32</v>
      </c>
      <c r="W4" s="213" t="s">
        <v>17</v>
      </c>
      <c r="X4" s="63">
        <v>2.1</v>
      </c>
      <c r="Y4" s="211" t="s">
        <v>17</v>
      </c>
      <c r="Z4" s="63">
        <v>1000</v>
      </c>
      <c r="AA4" s="211" t="s">
        <v>17</v>
      </c>
      <c r="AB4" s="63">
        <v>0</v>
      </c>
      <c r="AC4" s="211" t="s">
        <v>8</v>
      </c>
      <c r="AD4" s="63">
        <v>0</v>
      </c>
      <c r="AE4" s="211" t="s">
        <v>8</v>
      </c>
      <c r="AF4" s="63">
        <v>0</v>
      </c>
      <c r="AG4" s="221" t="s">
        <v>8</v>
      </c>
      <c r="AH4" s="3"/>
      <c r="AI4" s="3"/>
      <c r="AJ4" s="3"/>
      <c r="AK4" s="3"/>
      <c r="AL4" s="3"/>
      <c r="AM4" s="3"/>
      <c r="AN4" s="3"/>
      <c r="AO4" s="3"/>
      <c r="AP4" s="3"/>
      <c r="AQ4" s="3"/>
      <c r="AR4" s="3"/>
      <c r="AS4" s="3"/>
      <c r="AT4" s="3"/>
      <c r="AU4" s="3"/>
    </row>
    <row r="5" spans="1:47" ht="14.25" customHeight="1" x14ac:dyDescent="0.25">
      <c r="A5" s="156">
        <v>4</v>
      </c>
      <c r="B5" s="208" t="s">
        <v>273</v>
      </c>
      <c r="C5" s="239">
        <v>1</v>
      </c>
      <c r="D5" s="228">
        <v>250000</v>
      </c>
      <c r="E5" s="228"/>
      <c r="F5" s="211" t="s">
        <v>249</v>
      </c>
      <c r="G5" s="212">
        <v>1500</v>
      </c>
      <c r="H5" s="213" t="s">
        <v>253</v>
      </c>
      <c r="I5" s="147">
        <v>12</v>
      </c>
      <c r="J5" s="147">
        <v>90</v>
      </c>
      <c r="K5" s="147">
        <v>60</v>
      </c>
      <c r="L5" s="147">
        <f>(I5*J5*(K5/100))/8.25</f>
        <v>78.545454545454547</v>
      </c>
      <c r="M5" s="213" t="s">
        <v>278</v>
      </c>
      <c r="N5" s="229">
        <f>64</f>
        <v>64</v>
      </c>
      <c r="O5" s="211" t="s">
        <v>249</v>
      </c>
      <c r="P5" s="217">
        <v>0.94299999999999995</v>
      </c>
      <c r="Q5" s="213" t="s">
        <v>253</v>
      </c>
      <c r="R5" s="217">
        <v>0.111</v>
      </c>
      <c r="S5" s="213" t="s">
        <v>253</v>
      </c>
      <c r="T5" s="49">
        <v>0</v>
      </c>
      <c r="U5" s="213" t="s">
        <v>253</v>
      </c>
      <c r="V5" s="63">
        <v>0.41</v>
      </c>
      <c r="W5" s="213" t="s">
        <v>253</v>
      </c>
      <c r="X5" s="63">
        <v>1.3</v>
      </c>
      <c r="Y5" s="213" t="s">
        <v>253</v>
      </c>
      <c r="Z5" s="63">
        <v>1000</v>
      </c>
      <c r="AA5" s="211" t="s">
        <v>17</v>
      </c>
      <c r="AB5" s="63">
        <v>200</v>
      </c>
      <c r="AC5" s="211" t="s">
        <v>249</v>
      </c>
      <c r="AD5" s="63">
        <v>0.73</v>
      </c>
      <c r="AE5" s="213" t="s">
        <v>253</v>
      </c>
      <c r="AF5" s="63">
        <v>0.06</v>
      </c>
      <c r="AG5" s="213" t="s">
        <v>253</v>
      </c>
      <c r="AH5" s="3"/>
      <c r="AI5" s="3"/>
      <c r="AJ5" s="3"/>
      <c r="AK5" s="3"/>
      <c r="AL5" s="3"/>
      <c r="AM5" s="3"/>
      <c r="AN5" s="3"/>
      <c r="AO5" s="3"/>
      <c r="AP5" s="3"/>
      <c r="AQ5" s="3"/>
      <c r="AR5" s="3"/>
      <c r="AS5" s="3"/>
      <c r="AT5" s="3"/>
      <c r="AU5" s="3"/>
    </row>
    <row r="6" spans="1:47" x14ac:dyDescent="0.25">
      <c r="A6" s="156">
        <v>5</v>
      </c>
      <c r="B6" s="208" t="s">
        <v>367</v>
      </c>
      <c r="C6" s="239">
        <v>1</v>
      </c>
      <c r="D6" s="241">
        <v>40000</v>
      </c>
      <c r="E6" s="29"/>
      <c r="F6" s="211" t="s">
        <v>366</v>
      </c>
      <c r="G6" s="230">
        <v>2000</v>
      </c>
      <c r="H6" s="213" t="s">
        <v>253</v>
      </c>
      <c r="I6" s="231">
        <v>7</v>
      </c>
      <c r="J6" s="231">
        <v>15</v>
      </c>
      <c r="K6" s="231">
        <v>80</v>
      </c>
      <c r="L6" s="147">
        <f>(I6*J6*(K6/100))/8.25</f>
        <v>10.181818181818182</v>
      </c>
      <c r="M6" s="213" t="s">
        <v>278</v>
      </c>
      <c r="N6" s="229">
        <v>157</v>
      </c>
      <c r="O6" s="211" t="s">
        <v>249</v>
      </c>
      <c r="P6" s="49">
        <v>0.75600000000000001</v>
      </c>
      <c r="Q6" s="211" t="s">
        <v>17</v>
      </c>
      <c r="R6" s="49">
        <v>6.7000000000000004E-2</v>
      </c>
      <c r="S6" s="211" t="s">
        <v>17</v>
      </c>
      <c r="T6" s="49">
        <v>0</v>
      </c>
      <c r="U6" s="211" t="s">
        <v>17</v>
      </c>
      <c r="V6" s="63">
        <v>0.44</v>
      </c>
      <c r="W6" s="211" t="s">
        <v>17</v>
      </c>
      <c r="X6" s="63">
        <v>2</v>
      </c>
      <c r="Y6" s="211" t="s">
        <v>17</v>
      </c>
      <c r="Z6" s="63">
        <v>1000</v>
      </c>
      <c r="AA6" s="211" t="s">
        <v>17</v>
      </c>
      <c r="AB6" s="63">
        <v>0</v>
      </c>
      <c r="AC6" s="211" t="s">
        <v>8</v>
      </c>
      <c r="AD6" s="63">
        <v>0</v>
      </c>
      <c r="AE6" s="211" t="s">
        <v>8</v>
      </c>
      <c r="AF6" s="63">
        <v>0</v>
      </c>
      <c r="AG6" s="221" t="s">
        <v>8</v>
      </c>
      <c r="AH6" s="3"/>
      <c r="AI6" s="3"/>
      <c r="AJ6" s="3"/>
      <c r="AK6" s="3"/>
      <c r="AL6" s="3"/>
      <c r="AM6" s="3"/>
      <c r="AN6" s="3"/>
      <c r="AO6" s="3"/>
      <c r="AP6" s="3"/>
      <c r="AQ6" s="3"/>
      <c r="AR6" s="3"/>
      <c r="AS6" s="3"/>
      <c r="AT6" s="3"/>
      <c r="AU6" s="3"/>
    </row>
    <row r="7" spans="1:47" ht="16.5" customHeight="1" x14ac:dyDescent="0.25">
      <c r="A7" s="156">
        <v>6</v>
      </c>
      <c r="B7" s="208" t="s">
        <v>71</v>
      </c>
      <c r="C7" s="169">
        <v>1</v>
      </c>
      <c r="D7" s="170">
        <f>6500</f>
        <v>6500</v>
      </c>
      <c r="E7" s="170"/>
      <c r="F7" s="167" t="s">
        <v>138</v>
      </c>
      <c r="G7" s="171">
        <v>2000</v>
      </c>
      <c r="H7" s="622" t="s">
        <v>17</v>
      </c>
      <c r="I7" s="619"/>
      <c r="J7" s="619"/>
      <c r="K7" s="619"/>
      <c r="L7" s="619"/>
      <c r="M7" s="172"/>
      <c r="N7" s="173">
        <v>325</v>
      </c>
      <c r="O7" s="172" t="s">
        <v>28</v>
      </c>
      <c r="P7" s="165">
        <v>0.75600000000000001</v>
      </c>
      <c r="Q7" s="627" t="s">
        <v>17</v>
      </c>
      <c r="R7" s="165">
        <v>6.7000000000000004E-2</v>
      </c>
      <c r="S7" s="627" t="s">
        <v>17</v>
      </c>
      <c r="T7" s="165">
        <v>0</v>
      </c>
      <c r="U7" s="627" t="s">
        <v>17</v>
      </c>
      <c r="V7" s="167">
        <v>0.46</v>
      </c>
      <c r="W7" s="627" t="s">
        <v>17</v>
      </c>
      <c r="X7" s="167">
        <v>1.7</v>
      </c>
      <c r="Y7" s="627" t="s">
        <v>17</v>
      </c>
      <c r="Z7" s="174">
        <v>1000</v>
      </c>
      <c r="AA7" s="627" t="s">
        <v>17</v>
      </c>
      <c r="AB7" s="636">
        <v>0</v>
      </c>
      <c r="AC7" s="637" t="s">
        <v>8</v>
      </c>
      <c r="AD7" s="636">
        <v>0</v>
      </c>
      <c r="AE7" s="637" t="s">
        <v>8</v>
      </c>
      <c r="AF7" s="636">
        <v>0</v>
      </c>
      <c r="AG7" s="640" t="s">
        <v>8</v>
      </c>
      <c r="AH7" s="641"/>
      <c r="AI7" s="641"/>
      <c r="AJ7" s="641"/>
      <c r="AK7" s="641"/>
      <c r="AL7" s="641"/>
      <c r="AM7" s="3"/>
      <c r="AN7" s="3"/>
      <c r="AO7" s="3"/>
      <c r="AP7" s="3"/>
      <c r="AQ7" s="3"/>
      <c r="AR7" s="3"/>
      <c r="AS7" s="3"/>
      <c r="AT7" s="3"/>
      <c r="AU7" s="3"/>
    </row>
    <row r="8" spans="1:47" ht="15.75" customHeight="1" x14ac:dyDescent="0.25">
      <c r="A8" s="156">
        <v>7</v>
      </c>
      <c r="B8" s="208" t="s">
        <v>22</v>
      </c>
      <c r="C8" s="169">
        <v>1</v>
      </c>
      <c r="D8" s="170">
        <f>3000</f>
        <v>3000</v>
      </c>
      <c r="E8" s="170"/>
      <c r="F8" s="167" t="s">
        <v>139</v>
      </c>
      <c r="G8" s="171">
        <v>2500</v>
      </c>
      <c r="H8" s="622" t="s">
        <v>17</v>
      </c>
      <c r="I8" s="619"/>
      <c r="J8" s="619"/>
      <c r="K8" s="619"/>
      <c r="L8" s="619"/>
      <c r="M8" s="172"/>
      <c r="N8" s="173">
        <v>325</v>
      </c>
      <c r="O8" s="172" t="s">
        <v>28</v>
      </c>
      <c r="P8" s="165">
        <v>0.75600000000000001</v>
      </c>
      <c r="Q8" s="627" t="s">
        <v>17</v>
      </c>
      <c r="R8" s="165">
        <v>6.7000000000000004E-2</v>
      </c>
      <c r="S8" s="627" t="s">
        <v>17</v>
      </c>
      <c r="T8" s="165">
        <v>0</v>
      </c>
      <c r="U8" s="627" t="s">
        <v>17</v>
      </c>
      <c r="V8" s="167">
        <v>0.17</v>
      </c>
      <c r="W8" s="627" t="s">
        <v>17</v>
      </c>
      <c r="X8" s="167">
        <v>1.4</v>
      </c>
      <c r="Y8" s="627" t="s">
        <v>17</v>
      </c>
      <c r="Z8" s="174">
        <v>1000</v>
      </c>
      <c r="AA8" s="627" t="s">
        <v>17</v>
      </c>
      <c r="AB8" s="636">
        <v>0</v>
      </c>
      <c r="AC8" s="637" t="s">
        <v>8</v>
      </c>
      <c r="AD8" s="636">
        <v>0</v>
      </c>
      <c r="AE8" s="637" t="s">
        <v>8</v>
      </c>
      <c r="AF8" s="636">
        <v>0</v>
      </c>
      <c r="AG8" s="640" t="s">
        <v>8</v>
      </c>
      <c r="AH8" s="641"/>
      <c r="AI8" s="641"/>
      <c r="AJ8" s="641"/>
      <c r="AK8" s="641"/>
      <c r="AL8" s="641"/>
      <c r="AM8" s="3"/>
      <c r="AN8" s="3"/>
      <c r="AO8" s="3"/>
      <c r="AP8" s="3"/>
      <c r="AQ8" s="3"/>
      <c r="AR8" s="3"/>
      <c r="AS8" s="3"/>
      <c r="AT8" s="3"/>
      <c r="AU8" s="3"/>
    </row>
    <row r="9" spans="1:47" ht="15.75" customHeight="1" x14ac:dyDescent="0.25">
      <c r="A9" s="156">
        <v>8</v>
      </c>
      <c r="B9" s="208" t="s">
        <v>68</v>
      </c>
      <c r="C9" s="169">
        <v>1</v>
      </c>
      <c r="D9" s="175">
        <f>87700</f>
        <v>87700</v>
      </c>
      <c r="E9" s="175"/>
      <c r="F9" s="167" t="s">
        <v>142</v>
      </c>
      <c r="G9" s="163">
        <v>3000</v>
      </c>
      <c r="H9" s="622" t="s">
        <v>17</v>
      </c>
      <c r="I9" s="619"/>
      <c r="J9" s="619"/>
      <c r="K9" s="619"/>
      <c r="L9" s="619"/>
      <c r="M9" s="172"/>
      <c r="N9" s="169">
        <v>325</v>
      </c>
      <c r="O9" s="172" t="s">
        <v>28</v>
      </c>
      <c r="P9" s="165">
        <v>0.85209999999999997</v>
      </c>
      <c r="Q9" s="627" t="s">
        <v>17</v>
      </c>
      <c r="R9" s="165">
        <v>0.1014</v>
      </c>
      <c r="S9" s="627" t="s">
        <v>17</v>
      </c>
      <c r="T9" s="629">
        <v>0</v>
      </c>
      <c r="U9" s="627" t="s">
        <v>17</v>
      </c>
      <c r="V9" s="167">
        <v>0.1</v>
      </c>
      <c r="W9" s="627" t="s">
        <v>17</v>
      </c>
      <c r="X9" s="167">
        <v>1.8</v>
      </c>
      <c r="Y9" s="627" t="s">
        <v>17</v>
      </c>
      <c r="Z9" s="174">
        <v>1000</v>
      </c>
      <c r="AA9" s="627" t="s">
        <v>17</v>
      </c>
      <c r="AB9" s="636">
        <v>0</v>
      </c>
      <c r="AC9" s="637" t="s">
        <v>8</v>
      </c>
      <c r="AD9" s="636">
        <v>0</v>
      </c>
      <c r="AE9" s="637" t="s">
        <v>8</v>
      </c>
      <c r="AF9" s="636">
        <v>0</v>
      </c>
      <c r="AG9" s="640" t="s">
        <v>8</v>
      </c>
      <c r="AH9" s="641"/>
      <c r="AI9" s="641"/>
      <c r="AJ9" s="641"/>
      <c r="AK9" s="641"/>
      <c r="AL9" s="641"/>
      <c r="AM9" s="3"/>
      <c r="AN9" s="3"/>
      <c r="AO9" s="3"/>
      <c r="AP9" s="3"/>
      <c r="AQ9" s="3"/>
      <c r="AR9" s="3"/>
      <c r="AS9" s="3"/>
      <c r="AT9" s="3"/>
      <c r="AU9" s="3"/>
    </row>
    <row r="10" spans="1:47" ht="17.25" customHeight="1" x14ac:dyDescent="0.25">
      <c r="A10" s="156">
        <v>9</v>
      </c>
      <c r="B10" s="208" t="s">
        <v>23</v>
      </c>
      <c r="C10" s="169">
        <v>1</v>
      </c>
      <c r="D10" s="170">
        <f>7500</f>
        <v>7500</v>
      </c>
      <c r="E10" s="170"/>
      <c r="F10" s="167" t="s">
        <v>139</v>
      </c>
      <c r="G10" s="171">
        <v>1000</v>
      </c>
      <c r="H10" s="622" t="s">
        <v>17</v>
      </c>
      <c r="I10" s="619"/>
      <c r="J10" s="619"/>
      <c r="K10" s="619"/>
      <c r="L10" s="619"/>
      <c r="M10" s="172"/>
      <c r="N10" s="173">
        <f>325+100</f>
        <v>425</v>
      </c>
      <c r="O10" s="172" t="s">
        <v>28</v>
      </c>
      <c r="P10" s="178">
        <v>0.78580000000000005</v>
      </c>
      <c r="Q10" s="627" t="s">
        <v>17</v>
      </c>
      <c r="R10" s="178">
        <v>6.2899999999999998E-2</v>
      </c>
      <c r="S10" s="627" t="s">
        <v>17</v>
      </c>
      <c r="T10" s="178">
        <v>3.3E-3</v>
      </c>
      <c r="U10" s="627" t="s">
        <v>17</v>
      </c>
      <c r="V10" s="167">
        <v>0.46</v>
      </c>
      <c r="W10" s="627" t="s">
        <v>17</v>
      </c>
      <c r="X10" s="167">
        <v>1.7</v>
      </c>
      <c r="Y10" s="627" t="s">
        <v>17</v>
      </c>
      <c r="Z10" s="174">
        <v>1000</v>
      </c>
      <c r="AA10" s="627" t="s">
        <v>17</v>
      </c>
      <c r="AB10" s="636">
        <v>0</v>
      </c>
      <c r="AC10" s="637" t="s">
        <v>8</v>
      </c>
      <c r="AD10" s="636">
        <v>0</v>
      </c>
      <c r="AE10" s="637" t="s">
        <v>8</v>
      </c>
      <c r="AF10" s="636">
        <v>0</v>
      </c>
      <c r="AG10" s="637" t="s">
        <v>8</v>
      </c>
      <c r="AH10" s="641"/>
      <c r="AI10" s="641"/>
      <c r="AJ10" s="641"/>
      <c r="AK10" s="641"/>
      <c r="AL10" s="641"/>
      <c r="AM10" s="3"/>
      <c r="AN10" s="3"/>
      <c r="AO10" s="3"/>
      <c r="AP10" s="3"/>
      <c r="AQ10" s="3"/>
      <c r="AR10" s="3"/>
      <c r="AS10" s="3"/>
      <c r="AT10" s="3"/>
      <c r="AU10" s="3"/>
    </row>
    <row r="11" spans="1:47" s="184" customFormat="1" ht="15" customHeight="1" x14ac:dyDescent="0.25">
      <c r="A11" s="156">
        <v>10</v>
      </c>
      <c r="B11" s="208" t="s">
        <v>53</v>
      </c>
      <c r="C11" s="179">
        <v>1</v>
      </c>
      <c r="D11" s="180">
        <f>25000</f>
        <v>25000</v>
      </c>
      <c r="E11" s="180"/>
      <c r="F11" s="167" t="s">
        <v>139</v>
      </c>
      <c r="G11" s="623">
        <v>12000</v>
      </c>
      <c r="H11" s="624" t="s">
        <v>82</v>
      </c>
      <c r="I11" s="620"/>
      <c r="J11" s="620"/>
      <c r="K11" s="620"/>
      <c r="L11" s="620"/>
      <c r="M11" s="181"/>
      <c r="N11" s="179">
        <v>300</v>
      </c>
      <c r="O11" s="181" t="s">
        <v>8</v>
      </c>
      <c r="P11" s="630">
        <v>0.316</v>
      </c>
      <c r="Q11" s="631" t="s">
        <v>8</v>
      </c>
      <c r="R11" s="630">
        <v>0</v>
      </c>
      <c r="S11" s="631" t="s">
        <v>8</v>
      </c>
      <c r="T11" s="632">
        <v>0</v>
      </c>
      <c r="U11" s="633" t="s">
        <v>8</v>
      </c>
      <c r="V11" s="183">
        <v>0</v>
      </c>
      <c r="W11" s="634" t="s">
        <v>8</v>
      </c>
      <c r="X11" s="183">
        <v>0</v>
      </c>
      <c r="Y11" s="634" t="s">
        <v>8</v>
      </c>
      <c r="Z11" s="182">
        <v>100</v>
      </c>
      <c r="AA11" s="635"/>
      <c r="AB11" s="638">
        <v>1</v>
      </c>
      <c r="AC11" s="639" t="s">
        <v>8</v>
      </c>
      <c r="AD11" s="638">
        <v>1</v>
      </c>
      <c r="AE11" s="639" t="s">
        <v>8</v>
      </c>
      <c r="AF11" s="638">
        <v>2</v>
      </c>
      <c r="AG11" s="642" t="s">
        <v>8</v>
      </c>
      <c r="AH11" s="643"/>
      <c r="AI11" s="643"/>
      <c r="AJ11" s="643"/>
      <c r="AK11" s="643"/>
      <c r="AL11" s="643"/>
      <c r="AM11" s="129"/>
      <c r="AN11" s="129"/>
      <c r="AO11" s="129"/>
      <c r="AP11" s="129"/>
      <c r="AQ11" s="129"/>
      <c r="AR11" s="129"/>
      <c r="AS11" s="129"/>
      <c r="AT11" s="129"/>
      <c r="AU11" s="129"/>
    </row>
    <row r="12" spans="1:47" s="184" customFormat="1" ht="16.5" customHeight="1" x14ac:dyDescent="0.25">
      <c r="A12" s="156">
        <v>11</v>
      </c>
      <c r="B12" s="208" t="s">
        <v>271</v>
      </c>
      <c r="C12" s="185">
        <v>1</v>
      </c>
      <c r="D12" s="186">
        <f>120000*(111.19/105.93)</f>
        <v>125958.65193996033</v>
      </c>
      <c r="E12" s="187"/>
      <c r="F12" s="188" t="s">
        <v>8</v>
      </c>
      <c r="G12" s="189">
        <v>22000</v>
      </c>
      <c r="H12" s="190" t="s">
        <v>64</v>
      </c>
      <c r="I12" s="191"/>
      <c r="J12" s="191"/>
      <c r="K12" s="191"/>
      <c r="L12" s="191"/>
      <c r="M12" s="192"/>
      <c r="N12" s="189">
        <v>1000</v>
      </c>
      <c r="O12" s="193" t="s">
        <v>65</v>
      </c>
      <c r="P12" s="194">
        <v>0.97560000000000002</v>
      </c>
      <c r="Q12" s="195" t="s">
        <v>8</v>
      </c>
      <c r="R12" s="194">
        <v>0.1187</v>
      </c>
      <c r="S12" s="195" t="s">
        <v>8</v>
      </c>
      <c r="T12" s="194">
        <v>1.9E-3</v>
      </c>
      <c r="U12" s="195" t="s">
        <v>8</v>
      </c>
      <c r="V12" s="196">
        <v>7.0000000000000001E-3</v>
      </c>
      <c r="W12" s="197" t="s">
        <v>8</v>
      </c>
      <c r="X12" s="185">
        <v>2</v>
      </c>
      <c r="Y12" s="198" t="s">
        <v>8</v>
      </c>
      <c r="Z12" s="199">
        <v>1000</v>
      </c>
      <c r="AA12" s="200" t="s">
        <v>17</v>
      </c>
      <c r="AB12" s="201">
        <v>505</v>
      </c>
      <c r="AC12" s="202" t="s">
        <v>8</v>
      </c>
      <c r="AD12" s="199">
        <v>0.73</v>
      </c>
      <c r="AE12" s="188" t="s">
        <v>17</v>
      </c>
      <c r="AF12" s="199">
        <v>0.06</v>
      </c>
      <c r="AG12" s="213" t="s">
        <v>253</v>
      </c>
      <c r="AH12" s="129"/>
      <c r="AI12" s="129"/>
      <c r="AJ12" s="129"/>
      <c r="AK12" s="129"/>
      <c r="AL12" s="129"/>
      <c r="AM12" s="129"/>
      <c r="AN12" s="129"/>
      <c r="AO12" s="129"/>
      <c r="AP12" s="129"/>
      <c r="AQ12" s="129"/>
      <c r="AR12" s="129"/>
      <c r="AS12" s="129"/>
      <c r="AT12" s="129"/>
      <c r="AU12" s="129"/>
    </row>
    <row r="13" spans="1:47" x14ac:dyDescent="0.25">
      <c r="A13" s="203">
        <v>12</v>
      </c>
      <c r="B13" s="208" t="s">
        <v>98</v>
      </c>
      <c r="C13" s="178">
        <v>1</v>
      </c>
      <c r="D13" s="158">
        <v>2550</v>
      </c>
      <c r="E13" s="158"/>
      <c r="F13" s="627" t="s">
        <v>8</v>
      </c>
      <c r="G13" s="178">
        <v>3000</v>
      </c>
      <c r="H13" s="625" t="s">
        <v>8</v>
      </c>
      <c r="I13" s="621"/>
      <c r="J13" s="621"/>
      <c r="K13" s="621"/>
      <c r="L13" s="621"/>
      <c r="M13" s="204"/>
      <c r="N13" s="178">
        <v>300</v>
      </c>
      <c r="O13" s="204" t="s">
        <v>8</v>
      </c>
      <c r="P13" s="205" t="s">
        <v>8</v>
      </c>
      <c r="Q13" s="644" t="s">
        <v>8</v>
      </c>
      <c r="R13" s="205" t="s">
        <v>8</v>
      </c>
      <c r="S13" s="644" t="s">
        <v>8</v>
      </c>
      <c r="T13" s="205" t="s">
        <v>8</v>
      </c>
      <c r="U13" s="644" t="s">
        <v>8</v>
      </c>
      <c r="V13" s="206">
        <v>0.8</v>
      </c>
      <c r="W13" s="644" t="s">
        <v>8</v>
      </c>
      <c r="X13" s="205" t="s">
        <v>8</v>
      </c>
      <c r="Y13" s="644" t="s">
        <v>8</v>
      </c>
      <c r="Z13" s="207" t="s">
        <v>8</v>
      </c>
      <c r="AA13" s="644" t="s">
        <v>8</v>
      </c>
      <c r="AB13" s="205" t="s">
        <v>8</v>
      </c>
      <c r="AC13" s="644" t="s">
        <v>8</v>
      </c>
      <c r="AD13" s="205" t="s">
        <v>8</v>
      </c>
      <c r="AE13" s="644" t="s">
        <v>8</v>
      </c>
      <c r="AF13" s="205" t="s">
        <v>8</v>
      </c>
      <c r="AG13" s="644" t="s">
        <v>8</v>
      </c>
      <c r="AH13" s="178"/>
      <c r="AI13" s="178"/>
      <c r="AJ13" s="178"/>
      <c r="AK13" s="178"/>
      <c r="AL13" s="178"/>
      <c r="AM13" s="3"/>
      <c r="AN13" s="3"/>
      <c r="AO13" s="3"/>
      <c r="AP13" s="3"/>
      <c r="AQ13" s="3"/>
      <c r="AR13" s="3"/>
      <c r="AS13" s="3"/>
      <c r="AT13" s="3"/>
      <c r="AU13" s="3"/>
    </row>
    <row r="14" spans="1:47" x14ac:dyDescent="0.25">
      <c r="A14" s="16">
        <v>13</v>
      </c>
      <c r="B14" s="209" t="s">
        <v>473</v>
      </c>
      <c r="C14" s="3">
        <v>1</v>
      </c>
      <c r="D14" s="210">
        <v>300000</v>
      </c>
      <c r="E14" s="210"/>
      <c r="F14" s="211" t="s">
        <v>249</v>
      </c>
      <c r="G14" s="212">
        <v>3000</v>
      </c>
      <c r="H14" s="213" t="s">
        <v>253</v>
      </c>
      <c r="I14" s="214" t="s">
        <v>8</v>
      </c>
      <c r="J14" s="214" t="s">
        <v>8</v>
      </c>
      <c r="K14" s="214" t="s">
        <v>8</v>
      </c>
      <c r="L14" s="214" t="s">
        <v>8</v>
      </c>
      <c r="M14" s="215"/>
      <c r="N14" s="216">
        <f>262+196</f>
        <v>458</v>
      </c>
      <c r="O14" s="211" t="s">
        <v>249</v>
      </c>
      <c r="P14" s="217">
        <v>1.1319999999999999</v>
      </c>
      <c r="Q14" s="213" t="s">
        <v>253</v>
      </c>
      <c r="R14" s="217">
        <v>0.16500000000000001</v>
      </c>
      <c r="S14" s="213" t="s">
        <v>253</v>
      </c>
      <c r="T14" s="217">
        <v>7.9000000000000008E-3</v>
      </c>
      <c r="U14" s="213" t="s">
        <v>253</v>
      </c>
      <c r="V14" s="218">
        <v>0.04</v>
      </c>
      <c r="W14" s="213" t="s">
        <v>253</v>
      </c>
      <c r="X14" s="147">
        <v>2.1</v>
      </c>
      <c r="Y14" s="213" t="s">
        <v>253</v>
      </c>
      <c r="Z14" s="219">
        <v>1000</v>
      </c>
      <c r="AA14" s="215" t="s">
        <v>222</v>
      </c>
      <c r="AB14" s="220">
        <v>450</v>
      </c>
      <c r="AC14" s="211" t="s">
        <v>249</v>
      </c>
      <c r="AD14" s="63">
        <v>0.73</v>
      </c>
      <c r="AE14" s="221" t="s">
        <v>8</v>
      </c>
      <c r="AF14" s="63">
        <v>0.06</v>
      </c>
      <c r="AG14" s="221" t="s">
        <v>8</v>
      </c>
      <c r="AH14" s="3"/>
      <c r="AI14" s="3"/>
      <c r="AJ14" s="3"/>
      <c r="AK14" s="3"/>
      <c r="AL14" s="3"/>
      <c r="AM14" s="3"/>
      <c r="AN14" s="3"/>
      <c r="AO14" s="3"/>
      <c r="AP14" s="3"/>
      <c r="AQ14" s="3"/>
      <c r="AR14" s="3"/>
      <c r="AS14" s="3"/>
      <c r="AT14" s="3"/>
      <c r="AU14" s="3"/>
    </row>
    <row r="15" spans="1:47" x14ac:dyDescent="0.25">
      <c r="A15" s="16">
        <v>14</v>
      </c>
      <c r="B15" s="3" t="s">
        <v>225</v>
      </c>
      <c r="C15" s="3">
        <v>1</v>
      </c>
      <c r="D15" s="210">
        <v>35000</v>
      </c>
      <c r="E15" s="210"/>
      <c r="F15" s="211" t="s">
        <v>249</v>
      </c>
      <c r="G15" s="212">
        <v>1500</v>
      </c>
      <c r="H15" s="213" t="s">
        <v>253</v>
      </c>
      <c r="I15" s="147">
        <v>4</v>
      </c>
      <c r="J15" s="147">
        <v>30</v>
      </c>
      <c r="K15" s="147">
        <v>70</v>
      </c>
      <c r="L15" s="147">
        <f>(I15*J15*(K15/100))/8.25</f>
        <v>10.181818181818182</v>
      </c>
      <c r="M15" s="213" t="s">
        <v>278</v>
      </c>
      <c r="N15" s="216">
        <v>196</v>
      </c>
      <c r="O15" s="211" t="s">
        <v>249</v>
      </c>
      <c r="P15" s="217">
        <v>1.1319999999999999</v>
      </c>
      <c r="Q15" s="213" t="s">
        <v>253</v>
      </c>
      <c r="R15" s="217">
        <v>0.16500000000000001</v>
      </c>
      <c r="S15" s="213" t="s">
        <v>253</v>
      </c>
      <c r="T15" s="217">
        <v>7.9000000000000008E-3</v>
      </c>
      <c r="U15" s="213" t="s">
        <v>253</v>
      </c>
      <c r="V15" s="222">
        <v>0.04</v>
      </c>
      <c r="W15" s="213" t="s">
        <v>253</v>
      </c>
      <c r="X15" s="223">
        <v>2.1</v>
      </c>
      <c r="Y15" s="213" t="s">
        <v>253</v>
      </c>
      <c r="Z15" s="219">
        <v>1000</v>
      </c>
      <c r="AA15" s="215" t="s">
        <v>223</v>
      </c>
      <c r="AB15" s="224" t="s">
        <v>224</v>
      </c>
      <c r="AC15" s="221" t="s">
        <v>8</v>
      </c>
      <c r="AD15" s="224" t="s">
        <v>224</v>
      </c>
      <c r="AE15" s="221" t="s">
        <v>8</v>
      </c>
      <c r="AF15" s="224" t="s">
        <v>224</v>
      </c>
      <c r="AG15" s="221" t="s">
        <v>8</v>
      </c>
      <c r="AH15" s="3"/>
      <c r="AI15" s="3"/>
      <c r="AJ15" s="3"/>
      <c r="AK15" s="3"/>
      <c r="AL15" s="3"/>
      <c r="AM15" s="3"/>
      <c r="AN15" s="3"/>
      <c r="AO15" s="3"/>
      <c r="AP15" s="3"/>
      <c r="AQ15" s="3"/>
      <c r="AR15" s="3"/>
      <c r="AS15" s="3"/>
      <c r="AT15" s="3"/>
      <c r="AU15" s="3"/>
    </row>
    <row r="16" spans="1:47" x14ac:dyDescent="0.25">
      <c r="A16" s="16">
        <v>15</v>
      </c>
      <c r="B16" s="3" t="s">
        <v>228</v>
      </c>
      <c r="C16" s="3">
        <v>1</v>
      </c>
      <c r="D16" s="210">
        <v>35000</v>
      </c>
      <c r="E16" s="210"/>
      <c r="F16" s="211" t="s">
        <v>249</v>
      </c>
      <c r="G16" s="216">
        <v>3000</v>
      </c>
      <c r="H16" s="213" t="s">
        <v>253</v>
      </c>
      <c r="I16" s="214" t="s">
        <v>8</v>
      </c>
      <c r="J16" s="214" t="s">
        <v>8</v>
      </c>
      <c r="K16" s="214" t="s">
        <v>8</v>
      </c>
      <c r="L16" s="214" t="s">
        <v>8</v>
      </c>
      <c r="M16" s="215" t="s">
        <v>274</v>
      </c>
      <c r="N16" s="216">
        <f>262+196</f>
        <v>458</v>
      </c>
      <c r="O16" s="211" t="s">
        <v>249</v>
      </c>
      <c r="P16" s="225">
        <v>0.94299999999999995</v>
      </c>
      <c r="Q16" s="213" t="s">
        <v>253</v>
      </c>
      <c r="R16" s="225">
        <v>0.111</v>
      </c>
      <c r="S16" s="213" t="s">
        <v>253</v>
      </c>
      <c r="T16" s="226">
        <v>0</v>
      </c>
      <c r="U16" s="213" t="s">
        <v>253</v>
      </c>
      <c r="V16" s="222">
        <v>0.19</v>
      </c>
      <c r="W16" s="213" t="s">
        <v>253</v>
      </c>
      <c r="X16" s="223">
        <v>1.3</v>
      </c>
      <c r="Y16" s="213" t="s">
        <v>253</v>
      </c>
      <c r="Z16" s="219">
        <v>1000</v>
      </c>
      <c r="AA16" s="215" t="s">
        <v>223</v>
      </c>
      <c r="AB16" s="224" t="s">
        <v>224</v>
      </c>
      <c r="AC16" s="221" t="s">
        <v>8</v>
      </c>
      <c r="AD16" s="224" t="s">
        <v>224</v>
      </c>
      <c r="AE16" s="221" t="s">
        <v>8</v>
      </c>
      <c r="AF16" s="224" t="s">
        <v>224</v>
      </c>
      <c r="AG16" s="221" t="s">
        <v>8</v>
      </c>
      <c r="AH16" s="3"/>
      <c r="AI16" s="3"/>
      <c r="AJ16" s="3"/>
      <c r="AK16" s="3"/>
      <c r="AL16" s="3"/>
      <c r="AM16" s="3"/>
      <c r="AN16" s="3"/>
      <c r="AO16" s="3"/>
      <c r="AP16" s="3"/>
      <c r="AQ16" s="3"/>
      <c r="AR16" s="3"/>
      <c r="AS16" s="3"/>
      <c r="AT16" s="3"/>
      <c r="AU16" s="3"/>
    </row>
    <row r="17" spans="1:47" x14ac:dyDescent="0.25">
      <c r="A17" s="16">
        <v>16</v>
      </c>
      <c r="B17" s="3" t="s">
        <v>266</v>
      </c>
      <c r="C17" s="3">
        <v>1</v>
      </c>
      <c r="D17" s="210">
        <v>20000</v>
      </c>
      <c r="E17" s="210"/>
      <c r="F17" s="211" t="s">
        <v>249</v>
      </c>
      <c r="G17" s="216">
        <v>1200</v>
      </c>
      <c r="H17" s="213" t="s">
        <v>253</v>
      </c>
      <c r="I17" s="147">
        <v>7</v>
      </c>
      <c r="J17" s="147">
        <v>25</v>
      </c>
      <c r="K17" s="147">
        <v>70</v>
      </c>
      <c r="L17" s="147">
        <f>(I17*J17*(K17/100))/8.25</f>
        <v>14.848484848484846</v>
      </c>
      <c r="M17" s="213" t="s">
        <v>278</v>
      </c>
      <c r="N17" s="216">
        <v>135</v>
      </c>
      <c r="O17" s="211" t="s">
        <v>249</v>
      </c>
      <c r="P17" s="225">
        <v>0.94299999999999995</v>
      </c>
      <c r="Q17" s="213" t="s">
        <v>253</v>
      </c>
      <c r="R17" s="225">
        <v>0.111</v>
      </c>
      <c r="S17" s="213" t="s">
        <v>253</v>
      </c>
      <c r="T17" s="226">
        <v>0</v>
      </c>
      <c r="U17" s="213" t="s">
        <v>253</v>
      </c>
      <c r="V17" s="222">
        <v>0.63</v>
      </c>
      <c r="W17" s="213" t="s">
        <v>253</v>
      </c>
      <c r="X17" s="223">
        <v>1.3</v>
      </c>
      <c r="Y17" s="213" t="s">
        <v>253</v>
      </c>
      <c r="Z17" s="219">
        <v>1000</v>
      </c>
      <c r="AA17" s="215" t="s">
        <v>223</v>
      </c>
      <c r="AB17" s="224" t="s">
        <v>224</v>
      </c>
      <c r="AC17" s="221" t="s">
        <v>8</v>
      </c>
      <c r="AD17" s="224" t="s">
        <v>224</v>
      </c>
      <c r="AE17" s="221" t="s">
        <v>8</v>
      </c>
      <c r="AF17" s="224" t="s">
        <v>224</v>
      </c>
      <c r="AG17" s="221" t="s">
        <v>8</v>
      </c>
      <c r="AH17" s="3"/>
      <c r="AI17" s="3"/>
      <c r="AJ17" s="3"/>
      <c r="AK17" s="3"/>
      <c r="AL17" s="3"/>
      <c r="AM17" s="3"/>
      <c r="AN17" s="3"/>
      <c r="AO17" s="3"/>
      <c r="AP17" s="3"/>
      <c r="AQ17" s="3"/>
      <c r="AR17" s="3"/>
      <c r="AS17" s="3"/>
      <c r="AT17" s="3"/>
      <c r="AU17" s="3"/>
    </row>
    <row r="18" spans="1:47" x14ac:dyDescent="0.25">
      <c r="A18" s="16">
        <v>17</v>
      </c>
      <c r="B18" s="3" t="s">
        <v>372</v>
      </c>
      <c r="C18" s="3">
        <v>1</v>
      </c>
      <c r="D18" s="210">
        <v>75000</v>
      </c>
      <c r="E18" s="210"/>
      <c r="F18" s="211" t="s">
        <v>366</v>
      </c>
      <c r="G18" s="216">
        <v>2000</v>
      </c>
      <c r="H18" s="213" t="s">
        <v>253</v>
      </c>
      <c r="I18" s="227">
        <v>4.5</v>
      </c>
      <c r="J18" s="227">
        <v>29</v>
      </c>
      <c r="K18" s="227">
        <v>85</v>
      </c>
      <c r="L18" s="147">
        <f>(I18*J18*(K18/100))/8.25</f>
        <v>13.445454545454545</v>
      </c>
      <c r="M18" s="213" t="s">
        <v>278</v>
      </c>
      <c r="N18" s="216">
        <v>149</v>
      </c>
      <c r="O18" s="211" t="s">
        <v>366</v>
      </c>
      <c r="P18" s="225">
        <v>0.89100000000000001</v>
      </c>
      <c r="Q18" s="213" t="s">
        <v>253</v>
      </c>
      <c r="R18" s="225">
        <v>0.11</v>
      </c>
      <c r="S18" s="213" t="s">
        <v>253</v>
      </c>
      <c r="T18" s="226">
        <v>0</v>
      </c>
      <c r="U18" s="213"/>
      <c r="V18" s="222">
        <v>0.18</v>
      </c>
      <c r="W18" s="213" t="s">
        <v>253</v>
      </c>
      <c r="X18" s="223">
        <v>1.7</v>
      </c>
      <c r="Y18" s="213" t="s">
        <v>253</v>
      </c>
      <c r="Z18" s="219">
        <v>1000</v>
      </c>
      <c r="AA18" s="215" t="s">
        <v>223</v>
      </c>
      <c r="AB18" s="224" t="s">
        <v>224</v>
      </c>
      <c r="AC18" s="221" t="s">
        <v>8</v>
      </c>
      <c r="AD18" s="224" t="s">
        <v>224</v>
      </c>
      <c r="AE18" s="221" t="s">
        <v>8</v>
      </c>
      <c r="AF18" s="224" t="s">
        <v>224</v>
      </c>
      <c r="AG18" s="221" t="s">
        <v>8</v>
      </c>
      <c r="AH18" s="3"/>
      <c r="AI18" s="3"/>
      <c r="AJ18" s="3"/>
      <c r="AK18" s="3"/>
      <c r="AL18" s="3"/>
      <c r="AM18" s="3"/>
      <c r="AN18" s="3"/>
      <c r="AO18" s="3"/>
      <c r="AP18" s="3"/>
      <c r="AQ18" s="3"/>
      <c r="AR18" s="3"/>
      <c r="AS18" s="3"/>
      <c r="AT18" s="3"/>
      <c r="AU18" s="3"/>
    </row>
    <row r="19" spans="1:47" x14ac:dyDescent="0.25">
      <c r="A19" s="3"/>
      <c r="B19" s="63"/>
      <c r="C19" s="3"/>
      <c r="D19" s="242"/>
      <c r="E19" s="215"/>
      <c r="F19" s="221"/>
      <c r="G19" s="3"/>
      <c r="H19" s="221"/>
      <c r="I19" s="221"/>
      <c r="J19" s="221"/>
      <c r="K19" s="221"/>
      <c r="L19" s="221"/>
      <c r="M19" s="221"/>
      <c r="N19" s="221">
        <f>HUL_Machine14</f>
        <v>1500</v>
      </c>
      <c r="O19" s="221"/>
      <c r="P19" s="3"/>
      <c r="Q19" s="221"/>
      <c r="R19" s="3"/>
      <c r="S19" s="221"/>
      <c r="T19" s="3"/>
      <c r="U19" s="221"/>
      <c r="V19" s="3"/>
      <c r="W19" s="221"/>
      <c r="X19" s="3"/>
      <c r="Y19" s="221"/>
      <c r="Z19" s="3"/>
      <c r="AA19" s="221"/>
      <c r="AB19" s="3"/>
      <c r="AC19" s="221"/>
      <c r="AD19" s="3"/>
      <c r="AE19" s="221"/>
      <c r="AF19" s="3"/>
      <c r="AG19" s="221"/>
      <c r="AH19" s="3"/>
      <c r="AI19" s="3"/>
      <c r="AJ19" s="3"/>
      <c r="AK19" s="3"/>
      <c r="AL19" s="3"/>
      <c r="AM19" s="3"/>
      <c r="AN19" s="3"/>
      <c r="AO19" s="3"/>
      <c r="AP19" s="3"/>
      <c r="AQ19" s="3"/>
      <c r="AR19" s="3"/>
      <c r="AS19" s="3"/>
      <c r="AT19" s="3"/>
      <c r="AU19" s="3"/>
    </row>
    <row r="20" spans="1:47" x14ac:dyDescent="0.25">
      <c r="A20" s="235"/>
      <c r="B20" s="243"/>
      <c r="C20" s="244"/>
      <c r="D20" s="245"/>
      <c r="E20" s="246"/>
      <c r="F20" s="247"/>
      <c r="G20" s="3"/>
      <c r="H20" s="221"/>
      <c r="I20" s="221"/>
      <c r="J20" s="221"/>
      <c r="K20" s="221"/>
      <c r="L20" s="221"/>
      <c r="M20" s="221"/>
      <c r="N20" s="248">
        <f>HUY_Machine14</f>
        <v>196</v>
      </c>
      <c r="O20" s="3"/>
      <c r="P20" s="3"/>
      <c r="Q20" s="221"/>
      <c r="R20" s="3"/>
      <c r="S20" s="221"/>
      <c r="T20" s="3"/>
      <c r="U20" s="221"/>
      <c r="V20" s="3"/>
      <c r="W20" s="221"/>
      <c r="X20" s="3"/>
      <c r="Y20" s="221"/>
      <c r="Z20" s="3"/>
      <c r="AA20" s="221"/>
      <c r="AB20" s="3"/>
      <c r="AC20" s="221"/>
      <c r="AD20" s="3"/>
      <c r="AE20" s="221"/>
      <c r="AF20" s="3"/>
      <c r="AG20" s="221"/>
      <c r="AH20" s="3"/>
      <c r="AI20" s="3"/>
      <c r="AJ20" s="3"/>
      <c r="AK20" s="3"/>
      <c r="AL20" s="3"/>
      <c r="AM20" s="3"/>
      <c r="AN20" s="3"/>
      <c r="AO20" s="3"/>
      <c r="AP20" s="3"/>
      <c r="AQ20" s="3"/>
      <c r="AR20" s="3"/>
      <c r="AS20" s="3"/>
    </row>
    <row r="21" spans="1:47" x14ac:dyDescent="0.25">
      <c r="A21" s="235"/>
      <c r="B21" s="249"/>
      <c r="C21" s="250"/>
      <c r="D21" s="251"/>
      <c r="E21" s="251"/>
      <c r="F21" s="251"/>
      <c r="G21" s="251"/>
      <c r="H21" s="251"/>
      <c r="I21" s="221"/>
      <c r="J21" s="221"/>
      <c r="K21" s="221"/>
      <c r="L21" s="221"/>
      <c r="M21" s="248"/>
      <c r="N21" s="3">
        <f>N19/N20</f>
        <v>7.6530612244897958</v>
      </c>
      <c r="O21" s="3"/>
      <c r="P21" s="3"/>
      <c r="Q21" s="221"/>
      <c r="R21" s="3"/>
      <c r="S21" s="221"/>
      <c r="T21" s="3"/>
      <c r="U21" s="221"/>
      <c r="V21" s="221"/>
      <c r="W21" s="237"/>
      <c r="X21" s="3"/>
      <c r="Y21" s="221"/>
      <c r="Z21" s="3"/>
      <c r="AA21" s="221"/>
      <c r="AB21" s="3"/>
      <c r="AC21" s="221"/>
      <c r="AD21" s="3"/>
      <c r="AE21" s="221"/>
      <c r="AF21" s="3"/>
      <c r="AG21" s="221"/>
      <c r="AH21" s="3"/>
      <c r="AI21" s="3"/>
      <c r="AJ21" s="3"/>
      <c r="AK21" s="3"/>
      <c r="AL21" s="3"/>
      <c r="AM21" s="3"/>
      <c r="AN21" s="3"/>
      <c r="AO21" s="3"/>
      <c r="AP21" s="3"/>
      <c r="AQ21" s="3"/>
      <c r="AR21" s="3"/>
      <c r="AS21" s="3"/>
    </row>
    <row r="22" spans="1:47" x14ac:dyDescent="0.25">
      <c r="A22" s="235"/>
      <c r="B22" s="243"/>
      <c r="C22" s="119"/>
      <c r="D22" s="251"/>
      <c r="E22" s="251"/>
      <c r="F22" s="251"/>
      <c r="G22" s="251"/>
      <c r="H22" s="251"/>
      <c r="I22" s="221"/>
      <c r="J22" s="221"/>
      <c r="K22" s="221"/>
      <c r="L22" s="221">
        <f>1/L4</f>
        <v>0.11785714285714287</v>
      </c>
      <c r="M22" s="248"/>
      <c r="N22" s="3">
        <f>HUY_Machine14</f>
        <v>196</v>
      </c>
      <c r="O22" s="3"/>
      <c r="P22" s="3"/>
      <c r="Q22" s="221"/>
      <c r="R22" s="3"/>
      <c r="S22" s="221"/>
      <c r="T22" s="3"/>
      <c r="U22" s="221"/>
      <c r="V22" s="221"/>
      <c r="W22" s="237"/>
      <c r="X22" s="3"/>
      <c r="Y22" s="221"/>
      <c r="Z22" s="3"/>
      <c r="AA22" s="221"/>
      <c r="AB22" s="3"/>
      <c r="AC22" s="221"/>
      <c r="AD22" s="3"/>
      <c r="AE22" s="221"/>
      <c r="AF22" s="3"/>
      <c r="AG22" s="221"/>
      <c r="AH22" s="3"/>
      <c r="AI22" s="3"/>
      <c r="AJ22" s="3"/>
      <c r="AK22" s="3"/>
      <c r="AL22" s="3"/>
      <c r="AM22" s="3"/>
      <c r="AN22" s="3"/>
      <c r="AO22" s="3"/>
      <c r="AP22" s="3"/>
      <c r="AQ22" s="3"/>
      <c r="AR22" s="3"/>
      <c r="AS22" s="3"/>
    </row>
    <row r="23" spans="1:47" x14ac:dyDescent="0.25">
      <c r="A23" s="235"/>
      <c r="B23" s="249"/>
      <c r="C23" s="252"/>
      <c r="D23" s="251"/>
      <c r="E23" s="251"/>
      <c r="F23" s="251"/>
      <c r="G23" s="251"/>
      <c r="H23" s="251"/>
      <c r="I23" s="221"/>
      <c r="J23" s="221"/>
      <c r="K23" s="221"/>
      <c r="L23" s="221"/>
      <c r="M23" s="248"/>
      <c r="N23" s="3"/>
      <c r="O23" s="3"/>
      <c r="P23" s="248"/>
      <c r="Q23" s="3"/>
      <c r="R23" s="3"/>
      <c r="S23" s="221"/>
      <c r="T23" s="3"/>
      <c r="U23" s="221"/>
      <c r="V23" s="221"/>
      <c r="W23" s="237"/>
      <c r="X23" s="3"/>
      <c r="Y23" s="221"/>
      <c r="Z23" s="3"/>
      <c r="AA23" s="221"/>
      <c r="AB23" s="3"/>
      <c r="AC23" s="221"/>
      <c r="AD23" s="3"/>
      <c r="AE23" s="221"/>
      <c r="AF23" s="3"/>
      <c r="AG23" s="221"/>
      <c r="AH23" s="3"/>
      <c r="AI23" s="3"/>
      <c r="AJ23" s="3"/>
      <c r="AK23" s="3"/>
      <c r="AL23" s="3"/>
      <c r="AM23" s="3"/>
      <c r="AN23" s="3"/>
      <c r="AO23" s="3"/>
      <c r="AP23" s="3"/>
      <c r="AQ23" s="3"/>
      <c r="AR23" s="3"/>
      <c r="AS23" s="3"/>
    </row>
    <row r="24" spans="1:47" x14ac:dyDescent="0.25">
      <c r="A24" s="235"/>
      <c r="B24" s="243"/>
      <c r="C24" s="119"/>
      <c r="D24" s="251"/>
      <c r="E24" s="251"/>
      <c r="F24" s="251"/>
      <c r="G24" s="251"/>
      <c r="H24" s="251"/>
      <c r="I24" s="221"/>
      <c r="J24" s="221"/>
      <c r="K24" s="221"/>
      <c r="L24" s="221"/>
      <c r="M24" s="248"/>
      <c r="N24" s="3"/>
      <c r="O24" s="15"/>
      <c r="P24" s="248"/>
      <c r="Q24" s="3"/>
      <c r="R24" s="3"/>
      <c r="S24" s="221"/>
      <c r="T24" s="3"/>
      <c r="U24" s="221"/>
      <c r="V24" s="221"/>
      <c r="W24" s="237"/>
      <c r="X24" s="3"/>
      <c r="Y24" s="221"/>
      <c r="Z24" s="3"/>
      <c r="AA24" s="221"/>
      <c r="AB24" s="3"/>
      <c r="AC24" s="221"/>
      <c r="AD24" s="3"/>
      <c r="AE24" s="221"/>
      <c r="AF24" s="3"/>
      <c r="AG24" s="221"/>
      <c r="AH24" s="3"/>
      <c r="AI24" s="3"/>
      <c r="AJ24" s="3"/>
      <c r="AK24" s="3"/>
      <c r="AL24" s="3"/>
      <c r="AM24" s="3"/>
      <c r="AN24" s="3"/>
      <c r="AO24" s="3"/>
      <c r="AP24" s="3"/>
      <c r="AQ24" s="3"/>
      <c r="AR24" s="3"/>
      <c r="AS24" s="3"/>
    </row>
    <row r="25" spans="1:47" x14ac:dyDescent="0.25">
      <c r="A25" s="235"/>
      <c r="B25" s="243"/>
      <c r="C25" s="253"/>
      <c r="D25" s="251"/>
      <c r="E25" s="251"/>
      <c r="F25" s="251"/>
      <c r="G25" s="251"/>
      <c r="H25" s="251"/>
      <c r="I25" s="221"/>
      <c r="J25" s="221"/>
      <c r="K25" s="221"/>
      <c r="L25" s="221"/>
      <c r="M25" s="254"/>
      <c r="N25" s="15"/>
      <c r="O25" s="3"/>
      <c r="P25" s="248"/>
      <c r="Q25" s="3"/>
      <c r="R25" s="3"/>
      <c r="S25" s="221"/>
      <c r="T25" s="3"/>
      <c r="U25" s="221"/>
      <c r="V25" s="221"/>
      <c r="W25" s="237"/>
      <c r="X25" s="3"/>
      <c r="Y25" s="221"/>
      <c r="Z25" s="3"/>
      <c r="AA25" s="221"/>
      <c r="AB25" s="3"/>
      <c r="AC25" s="221"/>
      <c r="AD25" s="3"/>
      <c r="AE25" s="221"/>
      <c r="AF25" s="3"/>
      <c r="AG25" s="221"/>
      <c r="AH25" s="3"/>
      <c r="AI25" s="3"/>
      <c r="AJ25" s="3"/>
      <c r="AK25" s="3"/>
      <c r="AL25" s="3"/>
      <c r="AM25" s="3"/>
      <c r="AN25" s="3"/>
      <c r="AO25" s="3"/>
      <c r="AP25" s="3"/>
      <c r="AQ25" s="3"/>
      <c r="AR25" s="3"/>
      <c r="AS25" s="3"/>
    </row>
    <row r="26" spans="1:47" x14ac:dyDescent="0.25">
      <c r="A26" s="235"/>
      <c r="B26" s="243"/>
      <c r="C26" s="119"/>
      <c r="D26" s="251"/>
      <c r="E26" s="251"/>
      <c r="F26" s="251"/>
      <c r="G26" s="251"/>
      <c r="H26" s="251"/>
      <c r="I26" s="221"/>
      <c r="J26" s="221"/>
      <c r="K26" s="221"/>
      <c r="L26" s="221"/>
      <c r="M26" s="3"/>
      <c r="N26" s="3"/>
      <c r="O26" s="221"/>
      <c r="P26" s="248"/>
      <c r="Q26" s="3"/>
      <c r="R26" s="3"/>
      <c r="S26" s="221"/>
      <c r="T26" s="3"/>
      <c r="U26" s="221"/>
      <c r="V26" s="221"/>
      <c r="W26" s="237"/>
      <c r="X26" s="3"/>
      <c r="Y26" s="221"/>
      <c r="Z26" s="3"/>
      <c r="AA26" s="221"/>
      <c r="AB26" s="3"/>
      <c r="AC26" s="221"/>
      <c r="AD26" s="3"/>
      <c r="AE26" s="221"/>
      <c r="AF26" s="3"/>
      <c r="AG26" s="221"/>
      <c r="AH26" s="3"/>
      <c r="AI26" s="3"/>
      <c r="AJ26" s="3"/>
      <c r="AK26" s="3"/>
      <c r="AL26" s="3"/>
      <c r="AM26" s="3"/>
      <c r="AN26" s="3"/>
      <c r="AO26" s="3"/>
      <c r="AP26" s="3"/>
      <c r="AQ26" s="3"/>
      <c r="AR26" s="3"/>
      <c r="AS26" s="3"/>
    </row>
    <row r="27" spans="1:47" x14ac:dyDescent="0.25">
      <c r="A27" s="235"/>
      <c r="B27" s="243"/>
      <c r="C27" s="243"/>
      <c r="D27" s="251"/>
      <c r="E27" s="251"/>
      <c r="F27" s="251"/>
      <c r="G27" s="251"/>
      <c r="H27" s="251"/>
      <c r="I27" s="221"/>
      <c r="J27" s="221"/>
      <c r="K27" s="221"/>
      <c r="L27" s="221"/>
      <c r="M27" s="221"/>
      <c r="N27" s="15"/>
      <c r="O27" s="221"/>
      <c r="P27" s="3"/>
      <c r="Q27" s="221"/>
      <c r="R27" s="3"/>
      <c r="S27" s="221"/>
      <c r="T27" s="3"/>
      <c r="U27" s="221"/>
      <c r="V27" s="221"/>
      <c r="W27" s="237"/>
      <c r="X27" s="3"/>
      <c r="Y27" s="221"/>
      <c r="Z27" s="3"/>
      <c r="AA27" s="221"/>
      <c r="AB27" s="3"/>
      <c r="AC27" s="221"/>
      <c r="AD27" s="3"/>
      <c r="AE27" s="221"/>
      <c r="AF27" s="3"/>
      <c r="AG27" s="221"/>
      <c r="AH27" s="3"/>
      <c r="AI27" s="3"/>
      <c r="AJ27" s="3"/>
      <c r="AK27" s="3"/>
      <c r="AL27" s="3"/>
      <c r="AM27" s="3"/>
      <c r="AN27" s="3"/>
      <c r="AO27" s="3"/>
      <c r="AP27" s="3"/>
      <c r="AQ27" s="3"/>
      <c r="AR27" s="3"/>
      <c r="AS27" s="3"/>
    </row>
    <row r="28" spans="1:47" x14ac:dyDescent="0.25">
      <c r="A28" s="235"/>
      <c r="B28" s="243"/>
      <c r="C28" s="255"/>
      <c r="D28" s="246"/>
      <c r="E28" s="246"/>
      <c r="F28" s="247"/>
      <c r="G28" s="3"/>
      <c r="H28" s="221"/>
      <c r="I28" s="221"/>
      <c r="J28" s="221"/>
      <c r="K28" s="221"/>
      <c r="L28" s="221"/>
      <c r="M28" s="221"/>
      <c r="N28" s="15"/>
      <c r="O28" s="221"/>
      <c r="P28" s="3"/>
      <c r="Q28" s="221"/>
      <c r="R28" s="3"/>
      <c r="S28" s="221"/>
      <c r="T28" s="3"/>
      <c r="U28" s="221"/>
      <c r="V28" s="221"/>
      <c r="W28" s="237"/>
      <c r="X28" s="3"/>
      <c r="Y28" s="221"/>
      <c r="Z28" s="3"/>
      <c r="AA28" s="221"/>
      <c r="AB28" s="3"/>
      <c r="AC28" s="221"/>
      <c r="AD28" s="3"/>
      <c r="AE28" s="221"/>
      <c r="AF28" s="3"/>
      <c r="AG28" s="221"/>
      <c r="AH28" s="3"/>
      <c r="AI28" s="3"/>
      <c r="AJ28" s="3"/>
      <c r="AK28" s="3"/>
      <c r="AL28" s="3"/>
      <c r="AM28" s="3"/>
      <c r="AN28" s="3"/>
      <c r="AO28" s="3"/>
      <c r="AP28" s="3"/>
      <c r="AQ28" s="3"/>
      <c r="AR28" s="3"/>
      <c r="AS28" s="3"/>
    </row>
    <row r="29" spans="1:47" ht="16.5" customHeight="1" x14ac:dyDescent="0.25">
      <c r="A29" s="235"/>
      <c r="B29" s="243"/>
      <c r="C29" s="256"/>
      <c r="D29" s="800"/>
      <c r="E29" s="800"/>
      <c r="F29" s="800"/>
      <c r="G29" s="800"/>
      <c r="H29" s="800"/>
      <c r="I29" s="221"/>
      <c r="J29" s="221"/>
      <c r="K29" s="221"/>
      <c r="L29" s="221"/>
      <c r="M29" s="221"/>
      <c r="N29" s="15"/>
      <c r="O29" s="221"/>
      <c r="P29" s="3"/>
      <c r="Q29" s="221"/>
      <c r="R29" s="3"/>
      <c r="S29" s="221"/>
      <c r="T29" s="3"/>
      <c r="U29" s="221"/>
      <c r="V29" s="221"/>
      <c r="W29" s="237"/>
      <c r="X29" s="3"/>
      <c r="Y29" s="221"/>
      <c r="Z29" s="3"/>
      <c r="AA29" s="221"/>
      <c r="AB29" s="3"/>
      <c r="AC29" s="221"/>
      <c r="AD29" s="3"/>
      <c r="AE29" s="221"/>
      <c r="AF29" s="3"/>
      <c r="AG29" s="221"/>
      <c r="AH29" s="3"/>
      <c r="AI29" s="3"/>
      <c r="AJ29" s="3"/>
      <c r="AK29" s="3"/>
      <c r="AL29" s="3"/>
      <c r="AM29" s="3"/>
      <c r="AN29" s="3"/>
      <c r="AO29" s="3"/>
      <c r="AP29" s="3"/>
      <c r="AQ29" s="3"/>
      <c r="AR29" s="3"/>
      <c r="AS29" s="3"/>
    </row>
    <row r="30" spans="1:47" ht="20.25" customHeight="1" x14ac:dyDescent="0.25">
      <c r="A30" s="235"/>
      <c r="B30" s="243"/>
      <c r="C30" s="256"/>
      <c r="D30" s="800"/>
      <c r="E30" s="800"/>
      <c r="F30" s="800"/>
      <c r="G30" s="800"/>
      <c r="H30" s="800"/>
      <c r="I30" s="221"/>
      <c r="J30" s="221"/>
      <c r="K30" s="221"/>
      <c r="L30" s="221"/>
      <c r="M30" s="221"/>
      <c r="N30" s="15"/>
      <c r="O30" s="221"/>
      <c r="P30" s="3"/>
      <c r="Q30" s="221"/>
      <c r="R30" s="3"/>
      <c r="S30" s="221"/>
      <c r="T30" s="3"/>
      <c r="U30" s="221"/>
      <c r="V30" s="221"/>
      <c r="W30" s="237"/>
      <c r="X30" s="3"/>
      <c r="Y30" s="221"/>
      <c r="Z30" s="3"/>
      <c r="AA30" s="221"/>
      <c r="AB30" s="3"/>
      <c r="AC30" s="221"/>
      <c r="AD30" s="3"/>
      <c r="AE30" s="221"/>
      <c r="AF30" s="3"/>
      <c r="AG30" s="221"/>
      <c r="AH30" s="3"/>
      <c r="AI30" s="3"/>
      <c r="AJ30" s="3"/>
      <c r="AK30" s="3"/>
      <c r="AL30" s="3"/>
      <c r="AM30" s="3"/>
      <c r="AN30" s="3"/>
      <c r="AO30" s="3"/>
      <c r="AP30" s="3"/>
      <c r="AQ30" s="3"/>
      <c r="AR30" s="3"/>
      <c r="AS30" s="3"/>
    </row>
    <row r="31" spans="1:47" x14ac:dyDescent="0.25">
      <c r="A31" s="235"/>
      <c r="B31" s="243"/>
      <c r="C31" s="257"/>
      <c r="D31" s="246"/>
      <c r="E31" s="246"/>
      <c r="F31" s="247"/>
      <c r="G31" s="3"/>
      <c r="H31" s="221"/>
      <c r="I31" s="221"/>
      <c r="J31" s="221"/>
      <c r="K31" s="221"/>
      <c r="L31" s="221"/>
      <c r="M31" s="221"/>
      <c r="N31" s="15"/>
      <c r="O31" s="221"/>
      <c r="P31" s="3"/>
      <c r="Q31" s="221"/>
      <c r="R31" s="3"/>
      <c r="S31" s="221"/>
      <c r="T31" s="3"/>
      <c r="U31" s="221"/>
      <c r="V31" s="221"/>
      <c r="W31" s="237"/>
      <c r="X31" s="3"/>
      <c r="Y31" s="221"/>
      <c r="Z31" s="3"/>
      <c r="AA31" s="221"/>
      <c r="AB31" s="3"/>
      <c r="AC31" s="221"/>
      <c r="AD31" s="3"/>
      <c r="AE31" s="221"/>
      <c r="AF31" s="3"/>
      <c r="AG31" s="221"/>
      <c r="AH31" s="3"/>
      <c r="AI31" s="3"/>
      <c r="AJ31" s="3"/>
      <c r="AK31" s="3"/>
      <c r="AL31" s="3"/>
      <c r="AM31" s="3"/>
      <c r="AN31" s="3"/>
      <c r="AO31" s="3"/>
      <c r="AP31" s="3"/>
      <c r="AQ31" s="3"/>
      <c r="AR31" s="3"/>
      <c r="AS31" s="3"/>
    </row>
    <row r="32" spans="1:47" x14ac:dyDescent="0.25">
      <c r="A32" s="235"/>
      <c r="B32" s="243"/>
      <c r="C32" s="257"/>
      <c r="D32" s="243"/>
      <c r="E32" s="246"/>
      <c r="F32" s="247"/>
      <c r="G32" s="3"/>
      <c r="H32" s="221"/>
      <c r="I32" s="221"/>
      <c r="J32" s="221"/>
      <c r="K32" s="221"/>
      <c r="L32" s="221"/>
      <c r="M32" s="221"/>
      <c r="N32" s="15"/>
      <c r="O32" s="221"/>
      <c r="P32" s="3"/>
      <c r="Q32" s="221"/>
      <c r="R32" s="3"/>
      <c r="S32" s="221"/>
      <c r="T32" s="3"/>
      <c r="U32" s="221"/>
      <c r="V32" s="221"/>
      <c r="W32" s="237"/>
      <c r="X32" s="3"/>
      <c r="Y32" s="221"/>
      <c r="Z32" s="3"/>
      <c r="AA32" s="221"/>
      <c r="AB32" s="3"/>
      <c r="AC32" s="221"/>
      <c r="AD32" s="3"/>
      <c r="AE32" s="221"/>
      <c r="AF32" s="3"/>
      <c r="AG32" s="221"/>
      <c r="AH32" s="3"/>
      <c r="AI32" s="3"/>
      <c r="AJ32" s="3"/>
      <c r="AK32" s="3"/>
      <c r="AL32" s="3"/>
      <c r="AM32" s="3"/>
      <c r="AN32" s="3"/>
      <c r="AO32" s="3"/>
      <c r="AP32" s="3"/>
      <c r="AQ32" s="3"/>
      <c r="AR32" s="3"/>
      <c r="AS32" s="3"/>
    </row>
    <row r="33" spans="1:45" x14ac:dyDescent="0.25">
      <c r="A33" s="235"/>
      <c r="B33" s="243"/>
      <c r="C33" s="258"/>
      <c r="D33" s="243"/>
      <c r="E33" s="246"/>
      <c r="F33" s="247"/>
      <c r="G33" s="3"/>
      <c r="H33" s="221"/>
      <c r="I33" s="221"/>
      <c r="J33" s="221"/>
      <c r="K33" s="221"/>
      <c r="L33" s="221"/>
      <c r="M33" s="221"/>
      <c r="N33" s="15"/>
      <c r="O33" s="221"/>
      <c r="P33" s="3"/>
      <c r="Q33" s="221"/>
      <c r="R33" s="3"/>
      <c r="S33" s="221"/>
      <c r="T33" s="3"/>
      <c r="U33" s="221"/>
      <c r="V33" s="221"/>
      <c r="W33" s="237"/>
      <c r="X33" s="3"/>
      <c r="Y33" s="221"/>
      <c r="Z33" s="3"/>
      <c r="AA33" s="221"/>
      <c r="AB33" s="3"/>
      <c r="AC33" s="221"/>
      <c r="AD33" s="3"/>
      <c r="AE33" s="221"/>
      <c r="AF33" s="3"/>
      <c r="AG33" s="221"/>
      <c r="AH33" s="3"/>
      <c r="AI33" s="3"/>
      <c r="AJ33" s="3"/>
      <c r="AK33" s="3"/>
      <c r="AL33" s="3"/>
      <c r="AM33" s="3"/>
      <c r="AN33" s="3"/>
      <c r="AO33" s="3"/>
      <c r="AP33" s="3"/>
      <c r="AQ33" s="3"/>
      <c r="AR33" s="3"/>
      <c r="AS33" s="3"/>
    </row>
    <row r="34" spans="1:45" x14ac:dyDescent="0.25">
      <c r="A34" s="235"/>
      <c r="B34" s="243"/>
      <c r="C34" s="259"/>
      <c r="D34" s="243"/>
      <c r="E34" s="246"/>
      <c r="F34" s="247"/>
      <c r="G34" s="3"/>
      <c r="H34" s="221"/>
      <c r="I34" s="221"/>
      <c r="J34" s="221"/>
      <c r="K34" s="221"/>
      <c r="L34" s="221"/>
      <c r="M34" s="221"/>
      <c r="N34" s="15"/>
      <c r="O34" s="221"/>
      <c r="P34" s="3"/>
      <c r="Q34" s="221"/>
      <c r="R34" s="3"/>
      <c r="S34" s="221"/>
      <c r="T34" s="3"/>
      <c r="U34" s="221"/>
      <c r="V34" s="221"/>
      <c r="W34" s="3"/>
      <c r="X34" s="3"/>
      <c r="Y34" s="221"/>
      <c r="Z34" s="3"/>
      <c r="AA34" s="221"/>
      <c r="AB34" s="3"/>
      <c r="AC34" s="221"/>
      <c r="AD34" s="3"/>
      <c r="AE34" s="221"/>
      <c r="AF34" s="3"/>
      <c r="AG34" s="221"/>
      <c r="AH34" s="3"/>
      <c r="AI34" s="3"/>
      <c r="AJ34" s="3"/>
      <c r="AK34" s="3"/>
      <c r="AL34" s="3"/>
      <c r="AM34" s="3"/>
      <c r="AN34" s="3"/>
      <c r="AO34" s="3"/>
      <c r="AP34" s="3"/>
      <c r="AQ34" s="3"/>
      <c r="AR34" s="3"/>
      <c r="AS34" s="3"/>
    </row>
    <row r="35" spans="1:45" x14ac:dyDescent="0.25">
      <c r="A35" s="235"/>
      <c r="B35" s="243"/>
      <c r="C35" s="260"/>
      <c r="D35" s="246"/>
      <c r="E35" s="246"/>
      <c r="F35" s="247"/>
      <c r="G35" s="3"/>
      <c r="H35" s="221"/>
      <c r="I35" s="221"/>
      <c r="J35" s="221"/>
      <c r="K35" s="221"/>
      <c r="L35" s="221"/>
      <c r="M35" s="221"/>
      <c r="N35" s="15"/>
      <c r="O35" s="221"/>
      <c r="P35" s="3"/>
      <c r="Q35" s="221"/>
      <c r="R35" s="3"/>
      <c r="S35" s="221"/>
      <c r="T35" s="3"/>
      <c r="U35" s="221"/>
      <c r="V35" s="3"/>
      <c r="W35" s="221"/>
      <c r="X35" s="3"/>
      <c r="Y35" s="221"/>
      <c r="Z35" s="3"/>
      <c r="AA35" s="221"/>
      <c r="AB35" s="3"/>
      <c r="AC35" s="221"/>
      <c r="AD35" s="3"/>
      <c r="AE35" s="221"/>
      <c r="AF35" s="3"/>
      <c r="AG35" s="221"/>
      <c r="AH35" s="3"/>
      <c r="AI35" s="3"/>
      <c r="AJ35" s="3"/>
      <c r="AK35" s="3"/>
      <c r="AL35" s="3"/>
      <c r="AM35" s="3"/>
      <c r="AN35" s="3"/>
      <c r="AO35" s="3"/>
      <c r="AP35" s="3"/>
      <c r="AQ35" s="3"/>
      <c r="AR35" s="3"/>
      <c r="AS35" s="3"/>
    </row>
    <row r="36" spans="1:45" x14ac:dyDescent="0.25">
      <c r="A36" s="235"/>
      <c r="B36" s="261"/>
      <c r="C36" s="256"/>
      <c r="D36" s="246"/>
      <c r="E36" s="246"/>
      <c r="F36" s="247"/>
      <c r="G36" s="3"/>
      <c r="H36" s="221"/>
      <c r="I36" s="221"/>
      <c r="J36" s="221"/>
      <c r="K36" s="221"/>
      <c r="L36" s="221"/>
      <c r="M36" s="221"/>
      <c r="N36" s="15"/>
      <c r="O36" s="221"/>
      <c r="P36" s="3"/>
      <c r="Q36" s="221"/>
      <c r="R36" s="3"/>
      <c r="S36" s="221"/>
      <c r="T36" s="3"/>
      <c r="U36" s="221"/>
      <c r="V36" s="3"/>
      <c r="W36" s="221"/>
      <c r="X36" s="3"/>
      <c r="Y36" s="221"/>
      <c r="Z36" s="3"/>
      <c r="AA36" s="221"/>
      <c r="AB36" s="3"/>
      <c r="AC36" s="221"/>
      <c r="AD36" s="3"/>
      <c r="AE36" s="221"/>
      <c r="AF36" s="3"/>
      <c r="AG36" s="221"/>
      <c r="AH36" s="3"/>
      <c r="AI36" s="3"/>
      <c r="AJ36" s="3"/>
      <c r="AK36" s="3"/>
      <c r="AL36" s="3"/>
      <c r="AM36" s="3"/>
      <c r="AN36" s="3"/>
      <c r="AO36" s="3"/>
      <c r="AP36" s="3"/>
      <c r="AQ36" s="3"/>
      <c r="AR36" s="3"/>
      <c r="AS36" s="3"/>
    </row>
    <row r="37" spans="1:45" x14ac:dyDescent="0.25">
      <c r="A37" s="235"/>
      <c r="B37" s="243"/>
      <c r="C37" s="262"/>
      <c r="D37" s="246"/>
      <c r="E37" s="246"/>
      <c r="F37" s="247"/>
      <c r="G37" s="3"/>
      <c r="H37" s="221"/>
      <c r="I37" s="221"/>
      <c r="J37" s="221"/>
      <c r="K37" s="221"/>
      <c r="L37" s="221"/>
      <c r="M37" s="221"/>
      <c r="N37" s="15"/>
      <c r="O37" s="221"/>
      <c r="P37" s="3"/>
      <c r="Q37" s="221"/>
      <c r="R37" s="3"/>
      <c r="S37" s="221"/>
      <c r="T37" s="3"/>
      <c r="U37" s="221"/>
      <c r="V37" s="3"/>
      <c r="W37" s="221"/>
      <c r="X37" s="3"/>
      <c r="Y37" s="221"/>
      <c r="Z37" s="3"/>
      <c r="AA37" s="221"/>
      <c r="AB37" s="3"/>
      <c r="AC37" s="221"/>
      <c r="AD37" s="3"/>
      <c r="AE37" s="221"/>
      <c r="AF37" s="3"/>
      <c r="AG37" s="221"/>
      <c r="AH37" s="3"/>
      <c r="AI37" s="3"/>
      <c r="AJ37" s="3"/>
      <c r="AK37" s="3"/>
      <c r="AL37" s="3"/>
      <c r="AM37" s="3"/>
      <c r="AN37" s="3"/>
      <c r="AO37" s="3"/>
      <c r="AP37" s="3"/>
      <c r="AQ37" s="3"/>
      <c r="AR37" s="3"/>
      <c r="AS37" s="3"/>
    </row>
    <row r="38" spans="1:45" x14ac:dyDescent="0.25">
      <c r="A38" s="235"/>
      <c r="B38" s="243"/>
      <c r="C38" s="262"/>
      <c r="D38" s="246"/>
      <c r="E38" s="246"/>
      <c r="F38" s="247"/>
      <c r="G38" s="3"/>
      <c r="H38" s="221"/>
      <c r="I38" s="221"/>
      <c r="J38" s="221"/>
      <c r="K38" s="221"/>
      <c r="L38" s="221"/>
      <c r="M38" s="221"/>
      <c r="N38" s="221"/>
      <c r="O38" s="221"/>
      <c r="P38" s="3"/>
      <c r="Q38" s="221"/>
      <c r="R38" s="3"/>
      <c r="S38" s="221"/>
      <c r="T38" s="3"/>
      <c r="U38" s="221"/>
      <c r="V38" s="3"/>
      <c r="W38" s="221"/>
      <c r="X38" s="3"/>
      <c r="Y38" s="221"/>
      <c r="Z38" s="3"/>
      <c r="AA38" s="221"/>
      <c r="AB38" s="3"/>
      <c r="AC38" s="221"/>
      <c r="AD38" s="3"/>
      <c r="AE38" s="221"/>
      <c r="AF38" s="3"/>
      <c r="AG38" s="221"/>
      <c r="AH38" s="3"/>
      <c r="AI38" s="3"/>
      <c r="AJ38" s="3"/>
      <c r="AK38" s="3"/>
      <c r="AL38" s="3"/>
      <c r="AM38" s="3"/>
      <c r="AN38" s="3"/>
      <c r="AO38" s="3"/>
      <c r="AP38" s="3"/>
      <c r="AQ38" s="3"/>
      <c r="AR38" s="3"/>
      <c r="AS38" s="3"/>
    </row>
    <row r="39" spans="1:45" x14ac:dyDescent="0.25">
      <c r="A39" s="235"/>
      <c r="B39" s="243"/>
      <c r="C39" s="262"/>
      <c r="D39" s="246"/>
      <c r="E39" s="246"/>
      <c r="F39" s="247"/>
      <c r="G39" s="3"/>
      <c r="H39" s="221"/>
      <c r="I39" s="221"/>
      <c r="J39" s="221"/>
      <c r="K39" s="221"/>
      <c r="L39" s="221"/>
      <c r="M39" s="221"/>
      <c r="N39" s="221"/>
      <c r="O39" s="221"/>
      <c r="P39" s="3"/>
      <c r="Q39" s="221"/>
      <c r="R39" s="3"/>
      <c r="S39" s="221"/>
      <c r="T39" s="3"/>
      <c r="U39" s="221"/>
      <c r="V39" s="3"/>
      <c r="W39" s="221"/>
      <c r="X39" s="3"/>
      <c r="Y39" s="221"/>
      <c r="Z39" s="3"/>
      <c r="AA39" s="221"/>
      <c r="AB39" s="3"/>
      <c r="AC39" s="221"/>
      <c r="AD39" s="3"/>
      <c r="AE39" s="221"/>
      <c r="AF39" s="3"/>
      <c r="AG39" s="221"/>
      <c r="AH39" s="3"/>
      <c r="AI39" s="3"/>
      <c r="AJ39" s="3"/>
      <c r="AK39" s="3"/>
      <c r="AL39" s="3"/>
      <c r="AM39" s="3"/>
      <c r="AN39" s="3"/>
      <c r="AO39" s="3"/>
      <c r="AP39" s="3"/>
      <c r="AQ39" s="3"/>
      <c r="AR39" s="3"/>
      <c r="AS39" s="3"/>
    </row>
    <row r="40" spans="1:45" x14ac:dyDescent="0.25">
      <c r="A40" s="235"/>
      <c r="B40" s="243"/>
      <c r="C40" s="263"/>
      <c r="D40" s="246"/>
      <c r="E40" s="246"/>
      <c r="F40" s="247"/>
      <c r="G40" s="3"/>
      <c r="H40" s="221"/>
      <c r="I40" s="221"/>
      <c r="J40" s="221"/>
      <c r="K40" s="221"/>
      <c r="L40" s="221"/>
      <c r="M40" s="221"/>
      <c r="N40" s="221"/>
      <c r="O40" s="221"/>
      <c r="P40" s="3"/>
      <c r="Q40" s="221"/>
      <c r="R40" s="3"/>
      <c r="S40" s="221"/>
      <c r="T40" s="3"/>
      <c r="U40" s="221"/>
      <c r="V40" s="3"/>
      <c r="W40" s="221"/>
      <c r="X40" s="3"/>
      <c r="Y40" s="221"/>
      <c r="Z40" s="3"/>
      <c r="AA40" s="221"/>
      <c r="AB40" s="3"/>
      <c r="AC40" s="221"/>
      <c r="AD40" s="3"/>
      <c r="AE40" s="221"/>
      <c r="AF40" s="3"/>
      <c r="AG40" s="221"/>
      <c r="AH40" s="3"/>
      <c r="AI40" s="3"/>
      <c r="AJ40" s="3"/>
      <c r="AK40" s="3"/>
      <c r="AL40" s="3"/>
      <c r="AM40" s="3"/>
      <c r="AN40" s="3"/>
      <c r="AO40" s="3"/>
      <c r="AP40" s="3"/>
      <c r="AQ40" s="3"/>
      <c r="AR40" s="3"/>
      <c r="AS40" s="3"/>
    </row>
    <row r="41" spans="1:45" x14ac:dyDescent="0.25">
      <c r="A41" s="235"/>
      <c r="B41" s="243"/>
      <c r="C41" s="244"/>
      <c r="D41" s="246"/>
      <c r="E41" s="246"/>
      <c r="F41" s="247"/>
      <c r="G41" s="3"/>
      <c r="H41" s="221"/>
      <c r="I41" s="221"/>
      <c r="J41" s="221"/>
      <c r="K41" s="221"/>
      <c r="L41" s="221"/>
      <c r="M41" s="221"/>
      <c r="N41" s="221"/>
      <c r="O41" s="221"/>
      <c r="P41" s="3"/>
      <c r="Q41" s="221"/>
      <c r="R41" s="3"/>
      <c r="S41" s="221"/>
      <c r="T41" s="3"/>
      <c r="U41" s="221"/>
      <c r="V41" s="3"/>
      <c r="W41" s="221"/>
      <c r="X41" s="3"/>
      <c r="Y41" s="221"/>
      <c r="Z41" s="3"/>
      <c r="AA41" s="221"/>
      <c r="AB41" s="3"/>
      <c r="AC41" s="221"/>
      <c r="AD41" s="3"/>
      <c r="AE41" s="221"/>
      <c r="AF41" s="3"/>
      <c r="AG41" s="221"/>
      <c r="AH41" s="3"/>
      <c r="AI41" s="3"/>
      <c r="AJ41" s="3"/>
      <c r="AK41" s="3"/>
      <c r="AL41" s="3"/>
      <c r="AM41" s="3"/>
      <c r="AN41" s="3"/>
      <c r="AO41" s="3"/>
      <c r="AP41" s="3"/>
      <c r="AQ41" s="3"/>
      <c r="AR41" s="3"/>
      <c r="AS41" s="3"/>
    </row>
    <row r="42" spans="1:45" x14ac:dyDescent="0.25">
      <c r="A42" s="235"/>
      <c r="B42" s="243"/>
      <c r="C42" s="264"/>
      <c r="D42" s="246"/>
      <c r="E42" s="246"/>
      <c r="F42" s="247"/>
      <c r="G42" s="3"/>
      <c r="H42" s="221"/>
      <c r="I42" s="221"/>
      <c r="J42" s="221"/>
      <c r="K42" s="221"/>
      <c r="L42" s="221"/>
      <c r="M42" s="221"/>
      <c r="N42" s="221"/>
      <c r="O42" s="221"/>
      <c r="P42" s="3"/>
      <c r="Q42" s="221"/>
      <c r="R42" s="3"/>
      <c r="S42" s="221"/>
      <c r="T42" s="3"/>
      <c r="U42" s="221"/>
      <c r="V42" s="3"/>
      <c r="W42" s="221"/>
      <c r="X42" s="3"/>
      <c r="Y42" s="221"/>
      <c r="Z42" s="3"/>
      <c r="AA42" s="221"/>
      <c r="AB42" s="3"/>
      <c r="AC42" s="221"/>
      <c r="AD42" s="3"/>
      <c r="AE42" s="221"/>
      <c r="AF42" s="3"/>
      <c r="AG42" s="221"/>
      <c r="AH42" s="3"/>
      <c r="AI42" s="3"/>
      <c r="AJ42" s="3"/>
      <c r="AK42" s="3"/>
      <c r="AL42" s="3"/>
      <c r="AM42" s="3"/>
      <c r="AN42" s="3"/>
      <c r="AO42" s="3"/>
      <c r="AP42" s="3"/>
      <c r="AQ42" s="3"/>
      <c r="AR42" s="3"/>
      <c r="AS42" s="3"/>
    </row>
    <row r="43" spans="1:45" x14ac:dyDescent="0.25">
      <c r="A43" s="235"/>
      <c r="B43" s="243"/>
      <c r="C43" s="264"/>
      <c r="D43" s="246"/>
      <c r="E43" s="246"/>
      <c r="F43" s="247"/>
      <c r="G43" s="3"/>
      <c r="H43" s="221"/>
      <c r="I43" s="221"/>
      <c r="J43" s="221"/>
      <c r="K43" s="221"/>
      <c r="L43" s="221"/>
      <c r="M43" s="221"/>
      <c r="N43" s="221"/>
      <c r="O43" s="221"/>
      <c r="P43" s="3"/>
      <c r="Q43" s="221"/>
      <c r="R43" s="3"/>
      <c r="S43" s="221"/>
      <c r="T43" s="3"/>
      <c r="U43" s="221"/>
      <c r="V43" s="3"/>
      <c r="W43" s="221"/>
      <c r="X43" s="3"/>
      <c r="Y43" s="221"/>
      <c r="Z43" s="3"/>
      <c r="AA43" s="221"/>
      <c r="AB43" s="3"/>
      <c r="AC43" s="221"/>
      <c r="AD43" s="3"/>
      <c r="AE43" s="221"/>
      <c r="AF43" s="3"/>
      <c r="AG43" s="221"/>
      <c r="AH43" s="3"/>
      <c r="AI43" s="3"/>
      <c r="AJ43" s="3"/>
      <c r="AK43" s="3"/>
      <c r="AL43" s="3"/>
      <c r="AM43" s="3"/>
      <c r="AN43" s="3"/>
      <c r="AO43" s="3"/>
      <c r="AP43" s="3"/>
      <c r="AQ43" s="3"/>
      <c r="AR43" s="3"/>
      <c r="AS43" s="3"/>
    </row>
    <row r="44" spans="1:45" x14ac:dyDescent="0.25">
      <c r="A44" s="235"/>
      <c r="B44" s="243"/>
      <c r="C44" s="264"/>
      <c r="D44" s="246"/>
      <c r="E44" s="246"/>
      <c r="F44" s="247"/>
      <c r="G44" s="3"/>
      <c r="H44" s="221"/>
      <c r="I44" s="221"/>
      <c r="J44" s="221"/>
      <c r="K44" s="221"/>
      <c r="L44" s="221"/>
      <c r="M44" s="221"/>
      <c r="N44" s="221"/>
      <c r="O44" s="221"/>
      <c r="P44" s="3"/>
      <c r="Q44" s="221"/>
      <c r="R44" s="3"/>
      <c r="S44" s="221"/>
      <c r="T44" s="3"/>
      <c r="U44" s="221"/>
      <c r="V44" s="3"/>
      <c r="W44" s="221"/>
      <c r="X44" s="3"/>
      <c r="Y44" s="221"/>
      <c r="Z44" s="3"/>
      <c r="AA44" s="221"/>
      <c r="AB44" s="3"/>
      <c r="AC44" s="221"/>
      <c r="AD44" s="3"/>
      <c r="AE44" s="221"/>
      <c r="AF44" s="3"/>
      <c r="AG44" s="221"/>
      <c r="AH44" s="3"/>
      <c r="AI44" s="3"/>
      <c r="AJ44" s="3"/>
      <c r="AK44" s="3"/>
      <c r="AL44" s="3"/>
      <c r="AM44" s="3"/>
      <c r="AN44" s="3"/>
      <c r="AO44" s="3"/>
      <c r="AP44" s="3"/>
      <c r="AQ44" s="3"/>
      <c r="AR44" s="3"/>
      <c r="AS44" s="3"/>
    </row>
    <row r="45" spans="1:45" x14ac:dyDescent="0.25">
      <c r="A45" s="235"/>
      <c r="B45" s="243"/>
      <c r="C45" s="264"/>
      <c r="D45" s="246"/>
      <c r="E45" s="246"/>
      <c r="F45" s="247"/>
      <c r="G45" s="3"/>
      <c r="H45" s="221"/>
      <c r="I45" s="221"/>
      <c r="J45" s="221"/>
      <c r="K45" s="221"/>
      <c r="L45" s="221"/>
      <c r="M45" s="221"/>
      <c r="N45" s="221"/>
      <c r="O45" s="221"/>
      <c r="P45" s="3"/>
      <c r="Q45" s="221"/>
      <c r="R45" s="3"/>
      <c r="S45" s="221"/>
      <c r="T45" s="3"/>
      <c r="U45" s="221"/>
      <c r="V45" s="3"/>
      <c r="W45" s="221"/>
      <c r="X45" s="3"/>
      <c r="Y45" s="221"/>
      <c r="Z45" s="3"/>
      <c r="AA45" s="221"/>
      <c r="AB45" s="3"/>
      <c r="AC45" s="221"/>
      <c r="AD45" s="3"/>
      <c r="AE45" s="221"/>
      <c r="AF45" s="3"/>
      <c r="AG45" s="221"/>
      <c r="AH45" s="3"/>
      <c r="AI45" s="3"/>
      <c r="AJ45" s="3"/>
      <c r="AK45" s="3"/>
      <c r="AL45" s="3"/>
      <c r="AM45" s="3"/>
      <c r="AN45" s="3"/>
      <c r="AO45" s="3"/>
      <c r="AP45" s="3"/>
      <c r="AQ45" s="3"/>
      <c r="AR45" s="3"/>
      <c r="AS45" s="3"/>
    </row>
    <row r="46" spans="1:45" x14ac:dyDescent="0.25">
      <c r="A46" s="235"/>
      <c r="B46" s="265"/>
      <c r="C46" s="5"/>
      <c r="D46" s="5"/>
      <c r="E46" s="5"/>
      <c r="F46" s="247"/>
      <c r="G46" s="3"/>
      <c r="H46" s="221"/>
      <c r="I46" s="221"/>
      <c r="J46" s="221"/>
      <c r="K46" s="221"/>
      <c r="L46" s="221"/>
      <c r="M46" s="221"/>
      <c r="N46" s="221"/>
      <c r="O46" s="221"/>
      <c r="P46" s="3"/>
      <c r="Q46" s="221"/>
      <c r="R46" s="3"/>
      <c r="S46" s="221"/>
      <c r="T46" s="3"/>
      <c r="U46" s="221"/>
      <c r="V46" s="3"/>
      <c r="W46" s="221"/>
      <c r="X46" s="3"/>
      <c r="Y46" s="221"/>
      <c r="Z46" s="3"/>
      <c r="AA46" s="221"/>
      <c r="AB46" s="3"/>
      <c r="AC46" s="221"/>
      <c r="AD46" s="3"/>
      <c r="AE46" s="221"/>
      <c r="AF46" s="3"/>
      <c r="AG46" s="221"/>
      <c r="AH46" s="3"/>
      <c r="AI46" s="3"/>
      <c r="AJ46" s="3"/>
      <c r="AK46" s="3"/>
      <c r="AL46" s="3"/>
      <c r="AM46" s="3"/>
      <c r="AN46" s="3"/>
      <c r="AO46" s="3"/>
      <c r="AP46" s="3"/>
      <c r="AQ46" s="3"/>
      <c r="AR46" s="3"/>
      <c r="AS46" s="3"/>
    </row>
    <row r="47" spans="1:45" x14ac:dyDescent="0.25">
      <c r="A47" s="235"/>
      <c r="B47" s="235"/>
      <c r="C47" s="3"/>
      <c r="D47" s="3"/>
      <c r="E47" s="3"/>
      <c r="F47" s="221"/>
      <c r="G47" s="3"/>
      <c r="H47" s="221"/>
      <c r="I47" s="221"/>
      <c r="J47" s="221"/>
      <c r="K47" s="221"/>
      <c r="L47" s="221"/>
      <c r="M47" s="221"/>
      <c r="N47" s="221"/>
      <c r="O47" s="221"/>
      <c r="P47" s="3"/>
      <c r="Q47" s="221"/>
      <c r="R47" s="3"/>
      <c r="S47" s="221"/>
      <c r="T47" s="3"/>
      <c r="U47" s="221"/>
      <c r="V47" s="3"/>
      <c r="W47" s="221"/>
      <c r="X47" s="3"/>
      <c r="Y47" s="221"/>
      <c r="Z47" s="3"/>
      <c r="AA47" s="221"/>
      <c r="AB47" s="3"/>
      <c r="AC47" s="221"/>
      <c r="AD47" s="3"/>
      <c r="AE47" s="221"/>
      <c r="AF47" s="3"/>
      <c r="AG47" s="221"/>
      <c r="AH47" s="3"/>
      <c r="AI47" s="3"/>
      <c r="AJ47" s="3"/>
      <c r="AK47" s="3"/>
      <c r="AL47" s="3"/>
      <c r="AM47" s="3"/>
      <c r="AN47" s="3"/>
      <c r="AO47" s="3"/>
      <c r="AP47" s="3"/>
      <c r="AQ47" s="3"/>
      <c r="AR47" s="3"/>
      <c r="AS47" s="3"/>
    </row>
    <row r="48" spans="1:45" x14ac:dyDescent="0.25">
      <c r="A48" s="235"/>
      <c r="B48" s="235"/>
      <c r="C48" s="3"/>
      <c r="D48" s="3"/>
      <c r="E48" s="3"/>
      <c r="F48" s="221"/>
      <c r="G48" s="3"/>
      <c r="H48" s="221"/>
      <c r="I48" s="221"/>
      <c r="J48" s="221"/>
      <c r="K48" s="221"/>
      <c r="L48" s="221"/>
      <c r="M48" s="221"/>
      <c r="N48" s="221"/>
      <c r="O48" s="221"/>
      <c r="P48" s="3"/>
      <c r="Q48" s="221"/>
      <c r="R48" s="3"/>
      <c r="S48" s="221"/>
      <c r="T48" s="3"/>
      <c r="U48" s="221"/>
      <c r="V48" s="3"/>
      <c r="W48" s="221"/>
      <c r="X48" s="3"/>
      <c r="Y48" s="221"/>
      <c r="Z48" s="3"/>
      <c r="AA48" s="221"/>
      <c r="AB48" s="3"/>
      <c r="AC48" s="221"/>
      <c r="AD48" s="3"/>
      <c r="AE48" s="221"/>
      <c r="AF48" s="3"/>
      <c r="AG48" s="221"/>
      <c r="AH48" s="3"/>
      <c r="AI48" s="3"/>
      <c r="AJ48" s="3"/>
      <c r="AK48" s="3"/>
      <c r="AL48" s="3"/>
      <c r="AM48" s="3"/>
      <c r="AN48" s="3"/>
      <c r="AO48" s="3"/>
      <c r="AP48" s="3"/>
      <c r="AQ48" s="3"/>
      <c r="AR48" s="3"/>
      <c r="AS48" s="3"/>
    </row>
    <row r="49" spans="1:45" x14ac:dyDescent="0.25">
      <c r="A49" s="235"/>
      <c r="B49" s="235"/>
      <c r="C49" s="3"/>
      <c r="D49" s="3"/>
      <c r="E49" s="3"/>
      <c r="F49" s="221"/>
      <c r="G49" s="3"/>
      <c r="H49" s="221"/>
      <c r="I49" s="221"/>
      <c r="J49" s="221"/>
      <c r="K49" s="221"/>
      <c r="L49" s="221"/>
      <c r="M49" s="221"/>
      <c r="N49" s="221"/>
      <c r="O49" s="221"/>
      <c r="P49" s="3"/>
      <c r="Q49" s="221"/>
      <c r="R49" s="3"/>
      <c r="S49" s="221"/>
      <c r="T49" s="3"/>
      <c r="U49" s="221"/>
      <c r="V49" s="3"/>
      <c r="W49" s="221"/>
      <c r="X49" s="3"/>
      <c r="Y49" s="221"/>
      <c r="Z49" s="3"/>
      <c r="AA49" s="221"/>
      <c r="AB49" s="3"/>
      <c r="AC49" s="221"/>
      <c r="AD49" s="3"/>
      <c r="AE49" s="221"/>
      <c r="AF49" s="3"/>
      <c r="AG49" s="221"/>
      <c r="AH49" s="3"/>
      <c r="AI49" s="3"/>
      <c r="AJ49" s="3"/>
      <c r="AK49" s="3"/>
      <c r="AL49" s="3"/>
      <c r="AM49" s="3"/>
      <c r="AN49" s="3"/>
      <c r="AO49" s="3"/>
      <c r="AP49" s="3"/>
      <c r="AQ49" s="3"/>
      <c r="AR49" s="3"/>
      <c r="AS49" s="3"/>
    </row>
    <row r="50" spans="1:45" x14ac:dyDescent="0.25">
      <c r="A50" s="235"/>
      <c r="B50" s="235"/>
      <c r="C50" s="3"/>
      <c r="D50" s="3"/>
      <c r="E50" s="3"/>
      <c r="F50" s="221"/>
      <c r="G50" s="3"/>
      <c r="H50" s="221"/>
      <c r="I50" s="221"/>
      <c r="J50" s="221"/>
      <c r="K50" s="221"/>
      <c r="L50" s="221"/>
      <c r="M50" s="221"/>
      <c r="N50" s="221"/>
      <c r="O50" s="221"/>
      <c r="P50" s="3"/>
      <c r="Q50" s="221"/>
      <c r="R50" s="3"/>
      <c r="S50" s="221"/>
      <c r="T50" s="3"/>
      <c r="U50" s="221"/>
      <c r="V50" s="3"/>
      <c r="W50" s="221"/>
      <c r="X50" s="3"/>
      <c r="Y50" s="221"/>
      <c r="Z50" s="3"/>
      <c r="AA50" s="221"/>
      <c r="AB50" s="3"/>
      <c r="AC50" s="221"/>
      <c r="AD50" s="3"/>
      <c r="AE50" s="221"/>
      <c r="AF50" s="3"/>
      <c r="AG50" s="221"/>
      <c r="AH50" s="3"/>
      <c r="AI50" s="3"/>
      <c r="AJ50" s="3"/>
      <c r="AK50" s="3"/>
      <c r="AL50" s="3"/>
      <c r="AM50" s="3"/>
      <c r="AN50" s="3"/>
      <c r="AO50" s="3"/>
      <c r="AP50" s="3"/>
      <c r="AQ50" s="3"/>
      <c r="AR50" s="3"/>
      <c r="AS50" s="3"/>
    </row>
    <row r="51" spans="1:45" x14ac:dyDescent="0.25">
      <c r="A51" s="235"/>
      <c r="B51" s="235"/>
      <c r="C51" s="3"/>
      <c r="D51" s="3"/>
      <c r="E51" s="3"/>
      <c r="F51" s="221"/>
      <c r="G51" s="3"/>
      <c r="H51" s="221"/>
      <c r="I51" s="221"/>
      <c r="J51" s="221"/>
      <c r="K51" s="221"/>
      <c r="L51" s="221"/>
      <c r="M51" s="221"/>
      <c r="N51" s="221"/>
      <c r="O51" s="221"/>
      <c r="P51" s="3"/>
      <c r="Q51" s="221"/>
      <c r="R51" s="3"/>
      <c r="S51" s="221"/>
      <c r="T51" s="3"/>
      <c r="U51" s="221"/>
      <c r="V51" s="3"/>
      <c r="W51" s="221"/>
      <c r="X51" s="3"/>
      <c r="Y51" s="221"/>
      <c r="Z51" s="3"/>
      <c r="AA51" s="221"/>
      <c r="AB51" s="3"/>
      <c r="AC51" s="221"/>
      <c r="AD51" s="3"/>
      <c r="AE51" s="221"/>
      <c r="AF51" s="3"/>
      <c r="AG51" s="221"/>
      <c r="AH51" s="3"/>
      <c r="AI51" s="3"/>
      <c r="AJ51" s="3"/>
      <c r="AK51" s="3"/>
      <c r="AL51" s="3"/>
      <c r="AM51" s="3"/>
      <c r="AN51" s="3"/>
      <c r="AO51" s="3"/>
      <c r="AP51" s="3"/>
      <c r="AQ51" s="3"/>
      <c r="AR51" s="3"/>
      <c r="AS51" s="3"/>
    </row>
    <row r="52" spans="1:45" x14ac:dyDescent="0.25">
      <c r="A52" s="235"/>
      <c r="B52" s="235"/>
      <c r="C52" s="3"/>
      <c r="D52" s="3"/>
      <c r="E52" s="3"/>
      <c r="F52" s="221"/>
      <c r="G52" s="3"/>
      <c r="H52" s="221"/>
      <c r="I52" s="221"/>
      <c r="J52" s="221"/>
      <c r="K52" s="221"/>
      <c r="L52" s="221"/>
      <c r="M52" s="221"/>
      <c r="N52" s="221"/>
      <c r="O52" s="221"/>
      <c r="P52" s="3"/>
      <c r="Q52" s="221"/>
      <c r="R52" s="3"/>
      <c r="S52" s="221"/>
      <c r="T52" s="3"/>
      <c r="U52" s="221"/>
      <c r="V52" s="3"/>
      <c r="W52" s="221"/>
      <c r="X52" s="3"/>
      <c r="Y52" s="221"/>
      <c r="Z52" s="3"/>
      <c r="AA52" s="221"/>
      <c r="AB52" s="3"/>
      <c r="AC52" s="221"/>
      <c r="AD52" s="3"/>
      <c r="AE52" s="221"/>
      <c r="AF52" s="3"/>
      <c r="AG52" s="221"/>
      <c r="AH52" s="3"/>
      <c r="AI52" s="3"/>
      <c r="AJ52" s="3"/>
      <c r="AK52" s="3"/>
      <c r="AL52" s="3"/>
      <c r="AM52" s="3"/>
      <c r="AN52" s="3"/>
      <c r="AO52" s="3"/>
      <c r="AP52" s="3"/>
      <c r="AQ52" s="3"/>
      <c r="AR52" s="3"/>
      <c r="AS52" s="3"/>
    </row>
    <row r="53" spans="1:45" x14ac:dyDescent="0.25">
      <c r="A53" s="235"/>
      <c r="B53" s="235"/>
      <c r="C53" s="3"/>
      <c r="D53" s="3"/>
      <c r="E53" s="3"/>
      <c r="F53" s="221"/>
      <c r="G53" s="3"/>
      <c r="H53" s="221"/>
      <c r="I53" s="221"/>
      <c r="J53" s="221"/>
      <c r="K53" s="221"/>
      <c r="L53" s="221"/>
      <c r="M53" s="221"/>
      <c r="N53" s="221"/>
      <c r="O53" s="221"/>
      <c r="P53" s="3"/>
      <c r="Q53" s="221"/>
      <c r="R53" s="3"/>
      <c r="S53" s="221"/>
      <c r="T53" s="3"/>
      <c r="U53" s="221"/>
      <c r="V53" s="3"/>
      <c r="W53" s="221"/>
      <c r="X53" s="3"/>
      <c r="Y53" s="221"/>
      <c r="Z53" s="3"/>
      <c r="AA53" s="221"/>
      <c r="AB53" s="3"/>
      <c r="AC53" s="221"/>
      <c r="AD53" s="3"/>
      <c r="AE53" s="221"/>
      <c r="AF53" s="3"/>
      <c r="AG53" s="221"/>
      <c r="AH53" s="3"/>
      <c r="AI53" s="3"/>
      <c r="AJ53" s="3"/>
      <c r="AK53" s="3"/>
      <c r="AL53" s="3"/>
      <c r="AM53" s="3"/>
      <c r="AN53" s="3"/>
      <c r="AO53" s="3"/>
      <c r="AP53" s="3"/>
      <c r="AQ53" s="3"/>
      <c r="AR53" s="3"/>
      <c r="AS53" s="3"/>
    </row>
    <row r="54" spans="1:45" x14ac:dyDescent="0.25">
      <c r="A54" s="235"/>
      <c r="B54" s="235"/>
      <c r="C54" s="3"/>
      <c r="D54" s="3"/>
      <c r="E54" s="3"/>
      <c r="F54" s="221"/>
      <c r="G54" s="3"/>
      <c r="H54" s="221"/>
      <c r="I54" s="221"/>
      <c r="J54" s="221"/>
      <c r="K54" s="221"/>
      <c r="L54" s="221"/>
      <c r="M54" s="221"/>
      <c r="N54" s="221"/>
      <c r="O54" s="221"/>
      <c r="P54" s="3"/>
      <c r="Q54" s="221"/>
      <c r="R54" s="3"/>
      <c r="S54" s="221"/>
      <c r="T54" s="3"/>
      <c r="U54" s="221"/>
      <c r="V54" s="3"/>
      <c r="W54" s="221"/>
      <c r="X54" s="3"/>
      <c r="Y54" s="221"/>
      <c r="Z54" s="3"/>
      <c r="AA54" s="221"/>
      <c r="AB54" s="3"/>
      <c r="AC54" s="221"/>
      <c r="AD54" s="3"/>
      <c r="AE54" s="221"/>
      <c r="AF54" s="3"/>
      <c r="AG54" s="221"/>
      <c r="AH54" s="3"/>
      <c r="AI54" s="3"/>
      <c r="AJ54" s="3"/>
      <c r="AK54" s="3"/>
      <c r="AL54" s="3"/>
      <c r="AM54" s="3"/>
      <c r="AN54" s="3"/>
      <c r="AO54" s="3"/>
      <c r="AP54" s="3"/>
      <c r="AQ54" s="3"/>
      <c r="AR54" s="3"/>
      <c r="AS54" s="3"/>
    </row>
    <row r="55" spans="1:45" x14ac:dyDescent="0.25">
      <c r="A55" s="235"/>
      <c r="B55" s="235"/>
      <c r="C55" s="3"/>
      <c r="D55" s="3"/>
      <c r="E55" s="3"/>
      <c r="F55" s="221"/>
      <c r="G55" s="3"/>
      <c r="H55" s="221"/>
      <c r="I55" s="221"/>
      <c r="J55" s="221"/>
      <c r="K55" s="221"/>
      <c r="L55" s="221"/>
      <c r="M55" s="221"/>
      <c r="N55" s="221"/>
      <c r="O55" s="221"/>
      <c r="P55" s="3"/>
      <c r="Q55" s="221"/>
      <c r="R55" s="3"/>
      <c r="S55" s="221"/>
      <c r="T55" s="3"/>
      <c r="U55" s="221"/>
      <c r="V55" s="3"/>
      <c r="W55" s="221"/>
      <c r="X55" s="3"/>
      <c r="Y55" s="221"/>
      <c r="Z55" s="3"/>
      <c r="AA55" s="221"/>
      <c r="AB55" s="3"/>
      <c r="AC55" s="221"/>
      <c r="AD55" s="3"/>
      <c r="AE55" s="221"/>
      <c r="AF55" s="3"/>
      <c r="AG55" s="221"/>
      <c r="AH55" s="3"/>
      <c r="AI55" s="3"/>
      <c r="AJ55" s="3"/>
      <c r="AK55" s="3"/>
      <c r="AL55" s="3"/>
      <c r="AM55" s="3"/>
      <c r="AN55" s="3"/>
      <c r="AO55" s="3"/>
      <c r="AP55" s="3"/>
      <c r="AQ55" s="3"/>
      <c r="AR55" s="3"/>
      <c r="AS55" s="3"/>
    </row>
    <row r="56" spans="1:45" x14ac:dyDescent="0.25">
      <c r="A56" s="235"/>
      <c r="B56" s="235"/>
      <c r="C56" s="3"/>
      <c r="D56" s="3"/>
      <c r="E56" s="3"/>
      <c r="F56" s="221"/>
      <c r="G56" s="3"/>
      <c r="H56" s="221"/>
      <c r="I56" s="221"/>
      <c r="J56" s="221"/>
      <c r="K56" s="221"/>
      <c r="L56" s="221"/>
      <c r="M56" s="221"/>
      <c r="N56" s="221"/>
      <c r="O56" s="221"/>
      <c r="P56" s="3"/>
      <c r="Q56" s="221"/>
      <c r="R56" s="3"/>
      <c r="S56" s="221"/>
      <c r="T56" s="3"/>
      <c r="U56" s="221"/>
      <c r="V56" s="3"/>
      <c r="W56" s="221"/>
      <c r="X56" s="3"/>
      <c r="Y56" s="221"/>
      <c r="Z56" s="3"/>
      <c r="AA56" s="221"/>
      <c r="AB56" s="3"/>
      <c r="AC56" s="221"/>
      <c r="AD56" s="3"/>
      <c r="AE56" s="221"/>
      <c r="AF56" s="3"/>
      <c r="AG56" s="221"/>
      <c r="AH56" s="3"/>
      <c r="AI56" s="3"/>
      <c r="AJ56" s="3"/>
      <c r="AK56" s="3"/>
      <c r="AL56" s="3"/>
      <c r="AM56" s="3"/>
      <c r="AN56" s="3"/>
      <c r="AO56" s="3"/>
      <c r="AP56" s="3"/>
      <c r="AQ56" s="3"/>
      <c r="AR56" s="3"/>
      <c r="AS56" s="3"/>
    </row>
    <row r="57" spans="1:45" x14ac:dyDescent="0.25">
      <c r="A57" s="235"/>
      <c r="B57" s="235"/>
      <c r="C57" s="3"/>
      <c r="D57" s="3"/>
      <c r="E57" s="3"/>
      <c r="F57" s="221"/>
      <c r="G57" s="3"/>
      <c r="H57" s="221"/>
      <c r="I57" s="221"/>
      <c r="J57" s="221"/>
      <c r="K57" s="221"/>
      <c r="L57" s="221"/>
      <c r="M57" s="221"/>
      <c r="N57" s="221"/>
      <c r="O57" s="221"/>
      <c r="P57" s="3"/>
      <c r="Q57" s="221"/>
      <c r="R57" s="3"/>
      <c r="S57" s="221"/>
      <c r="T57" s="3"/>
      <c r="U57" s="221"/>
      <c r="V57" s="3"/>
      <c r="W57" s="221"/>
      <c r="X57" s="3"/>
      <c r="Y57" s="221"/>
      <c r="Z57" s="3"/>
      <c r="AA57" s="221"/>
      <c r="AB57" s="3"/>
      <c r="AC57" s="221"/>
      <c r="AD57" s="3"/>
      <c r="AE57" s="221"/>
      <c r="AF57" s="3"/>
      <c r="AG57" s="221"/>
      <c r="AH57" s="3"/>
      <c r="AI57" s="3"/>
      <c r="AJ57" s="3"/>
      <c r="AK57" s="3"/>
      <c r="AL57" s="3"/>
      <c r="AM57" s="3"/>
      <c r="AN57" s="3"/>
      <c r="AO57" s="3"/>
      <c r="AP57" s="3"/>
      <c r="AQ57" s="3"/>
      <c r="AR57" s="3"/>
      <c r="AS57" s="3"/>
    </row>
    <row r="58" spans="1:45" x14ac:dyDescent="0.25">
      <c r="A58" s="235"/>
      <c r="B58" s="235"/>
      <c r="C58" s="3"/>
      <c r="D58" s="3"/>
      <c r="E58" s="3"/>
      <c r="F58" s="221"/>
      <c r="G58" s="3"/>
      <c r="H58" s="221"/>
      <c r="I58" s="221"/>
      <c r="J58" s="221"/>
      <c r="K58" s="221"/>
      <c r="L58" s="221"/>
      <c r="M58" s="221"/>
      <c r="N58" s="221"/>
      <c r="O58" s="221"/>
      <c r="P58" s="3"/>
      <c r="Q58" s="221"/>
      <c r="R58" s="3"/>
      <c r="S58" s="221"/>
      <c r="T58" s="3"/>
      <c r="U58" s="221"/>
      <c r="V58" s="3"/>
      <c r="W58" s="221"/>
      <c r="X58" s="3"/>
      <c r="Y58" s="221"/>
      <c r="Z58" s="3"/>
      <c r="AA58" s="221"/>
      <c r="AB58" s="3"/>
      <c r="AC58" s="221"/>
      <c r="AD58" s="3"/>
      <c r="AE58" s="221"/>
      <c r="AF58" s="3"/>
      <c r="AG58" s="221"/>
      <c r="AH58" s="3"/>
      <c r="AI58" s="3"/>
      <c r="AJ58" s="3"/>
      <c r="AK58" s="3"/>
      <c r="AL58" s="3"/>
      <c r="AM58" s="3"/>
      <c r="AN58" s="3"/>
      <c r="AO58" s="3"/>
      <c r="AP58" s="3"/>
      <c r="AQ58" s="3"/>
      <c r="AR58" s="3"/>
      <c r="AS58" s="3"/>
    </row>
    <row r="59" spans="1:45" x14ac:dyDescent="0.25">
      <c r="A59" s="235"/>
      <c r="B59" s="235"/>
      <c r="C59" s="3"/>
      <c r="D59" s="3"/>
      <c r="E59" s="3"/>
      <c r="F59" s="221"/>
      <c r="G59" s="3"/>
      <c r="H59" s="221"/>
      <c r="I59" s="221"/>
      <c r="J59" s="221"/>
      <c r="K59" s="221"/>
      <c r="L59" s="221"/>
      <c r="M59" s="221"/>
      <c r="N59" s="221"/>
      <c r="O59" s="221"/>
      <c r="P59" s="3"/>
      <c r="Q59" s="221"/>
      <c r="R59" s="3"/>
      <c r="S59" s="221"/>
      <c r="T59" s="3"/>
      <c r="U59" s="221"/>
      <c r="V59" s="3"/>
      <c r="W59" s="221"/>
      <c r="X59" s="3"/>
      <c r="Y59" s="221"/>
      <c r="Z59" s="3"/>
      <c r="AA59" s="221"/>
      <c r="AB59" s="3"/>
      <c r="AC59" s="221"/>
      <c r="AD59" s="3"/>
      <c r="AE59" s="221"/>
      <c r="AF59" s="3"/>
      <c r="AG59" s="221"/>
      <c r="AH59" s="3"/>
      <c r="AI59" s="3"/>
      <c r="AJ59" s="3"/>
      <c r="AK59" s="3"/>
      <c r="AL59" s="3"/>
      <c r="AM59" s="3"/>
      <c r="AN59" s="3"/>
      <c r="AO59" s="3"/>
      <c r="AP59" s="3"/>
      <c r="AQ59" s="3"/>
      <c r="AR59" s="3"/>
      <c r="AS59" s="3"/>
    </row>
    <row r="60" spans="1:45" x14ac:dyDescent="0.25">
      <c r="A60" s="235"/>
      <c r="B60" s="235"/>
      <c r="C60" s="3"/>
      <c r="D60" s="3"/>
      <c r="E60" s="3"/>
      <c r="F60" s="221"/>
      <c r="G60" s="3"/>
      <c r="H60" s="221"/>
      <c r="I60" s="221"/>
      <c r="J60" s="221"/>
      <c r="K60" s="221"/>
      <c r="L60" s="221"/>
      <c r="M60" s="221"/>
      <c r="N60" s="221"/>
      <c r="O60" s="221"/>
      <c r="P60" s="3"/>
      <c r="Q60" s="221"/>
      <c r="R60" s="3"/>
      <c r="S60" s="221"/>
      <c r="T60" s="3"/>
      <c r="U60" s="221"/>
      <c r="V60" s="3"/>
      <c r="W60" s="221"/>
      <c r="X60" s="3"/>
      <c r="Y60" s="221"/>
      <c r="Z60" s="3"/>
      <c r="AA60" s="221"/>
      <c r="AB60" s="3"/>
      <c r="AC60" s="221"/>
      <c r="AD60" s="3"/>
      <c r="AE60" s="221"/>
      <c r="AF60" s="3"/>
      <c r="AG60" s="221"/>
      <c r="AH60" s="3"/>
      <c r="AI60" s="3"/>
      <c r="AJ60" s="3"/>
      <c r="AK60" s="3"/>
      <c r="AL60" s="3"/>
      <c r="AM60" s="3"/>
      <c r="AN60" s="3"/>
      <c r="AO60" s="3"/>
      <c r="AP60" s="3"/>
      <c r="AQ60" s="3"/>
      <c r="AR60" s="3"/>
      <c r="AS60" s="3"/>
    </row>
    <row r="61" spans="1:45" x14ac:dyDescent="0.25">
      <c r="A61" s="235"/>
      <c r="B61" s="235"/>
      <c r="C61" s="3"/>
      <c r="D61" s="3"/>
      <c r="E61" s="3"/>
      <c r="F61" s="221"/>
      <c r="G61" s="3"/>
      <c r="H61" s="221"/>
      <c r="I61" s="221"/>
      <c r="J61" s="221"/>
      <c r="K61" s="221"/>
      <c r="L61" s="221"/>
      <c r="M61" s="221"/>
      <c r="N61" s="221"/>
      <c r="O61" s="221"/>
      <c r="P61" s="3"/>
      <c r="Q61" s="221"/>
      <c r="R61" s="3"/>
      <c r="S61" s="221"/>
      <c r="T61" s="3"/>
      <c r="U61" s="221"/>
      <c r="V61" s="3"/>
      <c r="W61" s="221"/>
      <c r="X61" s="3"/>
      <c r="Y61" s="221"/>
      <c r="Z61" s="3"/>
      <c r="AA61" s="221"/>
      <c r="AB61" s="3"/>
      <c r="AC61" s="221"/>
      <c r="AD61" s="3"/>
      <c r="AE61" s="221"/>
      <c r="AF61" s="3"/>
      <c r="AG61" s="221"/>
      <c r="AH61" s="3"/>
      <c r="AI61" s="3"/>
      <c r="AJ61" s="3"/>
      <c r="AK61" s="3"/>
      <c r="AL61" s="3"/>
      <c r="AM61" s="3"/>
      <c r="AN61" s="3"/>
      <c r="AO61" s="3"/>
      <c r="AP61" s="3"/>
      <c r="AQ61" s="3"/>
      <c r="AR61" s="3"/>
      <c r="AS61" s="3"/>
    </row>
    <row r="62" spans="1:45" x14ac:dyDescent="0.25">
      <c r="A62" s="235"/>
      <c r="B62" s="235"/>
      <c r="C62" s="3"/>
      <c r="D62" s="3"/>
      <c r="E62" s="3"/>
      <c r="F62" s="221"/>
      <c r="G62" s="3"/>
      <c r="H62" s="221"/>
      <c r="I62" s="221"/>
      <c r="J62" s="221"/>
      <c r="K62" s="221"/>
      <c r="L62" s="221"/>
      <c r="M62" s="221"/>
      <c r="N62" s="221"/>
      <c r="O62" s="221"/>
      <c r="P62" s="3"/>
      <c r="Q62" s="221"/>
      <c r="R62" s="3"/>
      <c r="S62" s="221"/>
      <c r="T62" s="3"/>
      <c r="U62" s="221"/>
      <c r="V62" s="3"/>
      <c r="W62" s="221"/>
      <c r="X62" s="3"/>
      <c r="Y62" s="221"/>
      <c r="Z62" s="3"/>
      <c r="AA62" s="221"/>
      <c r="AB62" s="3"/>
      <c r="AC62" s="221"/>
      <c r="AD62" s="3"/>
      <c r="AE62" s="221"/>
      <c r="AF62" s="3"/>
      <c r="AG62" s="221"/>
      <c r="AH62" s="3"/>
      <c r="AI62" s="3"/>
      <c r="AJ62" s="3"/>
      <c r="AK62" s="3"/>
      <c r="AL62" s="3"/>
      <c r="AM62" s="3"/>
      <c r="AN62" s="3"/>
      <c r="AO62" s="3"/>
      <c r="AP62" s="3"/>
      <c r="AQ62" s="3"/>
      <c r="AR62" s="3"/>
      <c r="AS62" s="3"/>
    </row>
    <row r="63" spans="1:45" x14ac:dyDescent="0.25">
      <c r="A63" s="235"/>
      <c r="B63" s="235"/>
      <c r="C63" s="3"/>
      <c r="D63" s="3"/>
      <c r="E63" s="3"/>
      <c r="F63" s="221"/>
      <c r="G63" s="3"/>
      <c r="H63" s="221"/>
      <c r="I63" s="221"/>
      <c r="J63" s="221"/>
      <c r="K63" s="221"/>
      <c r="L63" s="221"/>
      <c r="M63" s="221"/>
      <c r="N63" s="221"/>
      <c r="O63" s="221"/>
      <c r="P63" s="3"/>
      <c r="Q63" s="221"/>
      <c r="R63" s="3"/>
      <c r="S63" s="221"/>
      <c r="T63" s="3"/>
      <c r="U63" s="221"/>
      <c r="V63" s="3"/>
      <c r="W63" s="221"/>
      <c r="X63" s="3"/>
      <c r="Y63" s="221"/>
      <c r="Z63" s="3"/>
      <c r="AA63" s="221"/>
      <c r="AB63" s="3"/>
      <c r="AC63" s="221"/>
      <c r="AD63" s="3"/>
      <c r="AE63" s="221"/>
      <c r="AF63" s="3"/>
      <c r="AG63" s="221"/>
      <c r="AH63" s="3"/>
      <c r="AI63" s="3"/>
      <c r="AJ63" s="3"/>
      <c r="AK63" s="3"/>
      <c r="AL63" s="3"/>
      <c r="AM63" s="3"/>
      <c r="AN63" s="3"/>
      <c r="AO63" s="3"/>
      <c r="AP63" s="3"/>
      <c r="AQ63" s="3"/>
      <c r="AR63" s="3"/>
      <c r="AS63" s="3"/>
    </row>
    <row r="64" spans="1:45" x14ac:dyDescent="0.25">
      <c r="A64" s="235"/>
      <c r="B64" s="235"/>
      <c r="C64" s="3"/>
      <c r="D64" s="3"/>
      <c r="E64" s="3"/>
      <c r="F64" s="221"/>
      <c r="G64" s="3"/>
      <c r="H64" s="221"/>
      <c r="I64" s="221"/>
      <c r="J64" s="221"/>
      <c r="K64" s="221"/>
      <c r="L64" s="221"/>
      <c r="M64" s="221"/>
      <c r="N64" s="221"/>
      <c r="O64" s="221"/>
      <c r="P64" s="3"/>
      <c r="Q64" s="221"/>
      <c r="R64" s="3"/>
      <c r="S64" s="221"/>
      <c r="T64" s="3"/>
      <c r="U64" s="221"/>
      <c r="V64" s="3"/>
      <c r="W64" s="221"/>
      <c r="X64" s="3"/>
      <c r="Y64" s="221"/>
      <c r="Z64" s="3"/>
      <c r="AA64" s="221"/>
      <c r="AB64" s="3"/>
      <c r="AC64" s="221"/>
      <c r="AD64" s="3"/>
      <c r="AE64" s="221"/>
      <c r="AF64" s="3"/>
      <c r="AG64" s="221"/>
      <c r="AH64" s="3"/>
      <c r="AI64" s="3"/>
      <c r="AJ64" s="3"/>
      <c r="AK64" s="3"/>
      <c r="AL64" s="3"/>
      <c r="AM64" s="3"/>
      <c r="AN64" s="3"/>
      <c r="AO64" s="3"/>
      <c r="AP64" s="3"/>
      <c r="AQ64" s="3"/>
      <c r="AR64" s="3"/>
      <c r="AS64" s="3"/>
    </row>
    <row r="65" spans="1:45" x14ac:dyDescent="0.25">
      <c r="A65" s="235"/>
      <c r="B65" s="235"/>
      <c r="C65" s="3"/>
      <c r="D65" s="3"/>
      <c r="E65" s="3"/>
      <c r="F65" s="221"/>
      <c r="G65" s="3"/>
      <c r="H65" s="221"/>
      <c r="I65" s="221"/>
      <c r="J65" s="221"/>
      <c r="K65" s="221"/>
      <c r="L65" s="221"/>
      <c r="M65" s="221"/>
      <c r="N65" s="221"/>
      <c r="O65" s="221"/>
      <c r="P65" s="3"/>
      <c r="Q65" s="221"/>
      <c r="R65" s="3"/>
      <c r="S65" s="221"/>
      <c r="T65" s="3"/>
      <c r="U65" s="221"/>
      <c r="V65" s="3"/>
      <c r="W65" s="221"/>
      <c r="X65" s="3"/>
      <c r="Y65" s="221"/>
      <c r="Z65" s="3"/>
      <c r="AA65" s="221"/>
      <c r="AB65" s="3"/>
      <c r="AC65" s="221"/>
      <c r="AD65" s="3"/>
      <c r="AE65" s="221"/>
      <c r="AF65" s="3"/>
      <c r="AG65" s="221"/>
      <c r="AH65" s="3"/>
      <c r="AI65" s="3"/>
      <c r="AJ65" s="3"/>
      <c r="AK65" s="3"/>
      <c r="AL65" s="3"/>
      <c r="AM65" s="3"/>
      <c r="AN65" s="3"/>
      <c r="AO65" s="3"/>
      <c r="AP65" s="3"/>
      <c r="AQ65" s="3"/>
      <c r="AR65" s="3"/>
      <c r="AS65" s="3"/>
    </row>
    <row r="66" spans="1:45" x14ac:dyDescent="0.25">
      <c r="A66" s="235"/>
      <c r="B66" s="235"/>
      <c r="C66" s="3"/>
      <c r="D66" s="3"/>
      <c r="E66" s="3"/>
      <c r="F66" s="221"/>
      <c r="G66" s="3"/>
      <c r="H66" s="221"/>
      <c r="I66" s="221"/>
      <c r="J66" s="221"/>
      <c r="K66" s="221"/>
      <c r="L66" s="221"/>
      <c r="M66" s="221"/>
      <c r="N66" s="221"/>
      <c r="O66" s="221"/>
      <c r="P66" s="3"/>
      <c r="Q66" s="221"/>
      <c r="R66" s="3"/>
      <c r="S66" s="221"/>
      <c r="T66" s="3"/>
      <c r="U66" s="221"/>
      <c r="V66" s="3"/>
      <c r="W66" s="221"/>
      <c r="X66" s="3"/>
      <c r="Y66" s="221"/>
      <c r="Z66" s="3"/>
      <c r="AA66" s="221"/>
      <c r="AB66" s="3"/>
      <c r="AC66" s="221"/>
      <c r="AD66" s="3"/>
      <c r="AE66" s="221"/>
      <c r="AF66" s="3"/>
      <c r="AG66" s="221"/>
      <c r="AH66" s="3"/>
      <c r="AI66" s="3"/>
      <c r="AJ66" s="3"/>
      <c r="AK66" s="3"/>
      <c r="AL66" s="3"/>
      <c r="AM66" s="3"/>
      <c r="AN66" s="3"/>
      <c r="AO66" s="3"/>
      <c r="AP66" s="3"/>
      <c r="AQ66" s="3"/>
      <c r="AR66" s="3"/>
      <c r="AS66" s="3"/>
    </row>
    <row r="67" spans="1:45" x14ac:dyDescent="0.25">
      <c r="A67" s="235"/>
      <c r="B67" s="235"/>
      <c r="C67" s="3"/>
      <c r="D67" s="3"/>
      <c r="E67" s="3"/>
      <c r="F67" s="221"/>
      <c r="G67" s="3"/>
      <c r="H67" s="221"/>
      <c r="I67" s="221"/>
      <c r="J67" s="221"/>
      <c r="K67" s="221"/>
      <c r="L67" s="221"/>
      <c r="M67" s="221"/>
      <c r="N67" s="221"/>
      <c r="O67" s="221"/>
      <c r="P67" s="3"/>
      <c r="Q67" s="221"/>
      <c r="R67" s="3"/>
      <c r="S67" s="221"/>
      <c r="T67" s="3"/>
      <c r="U67" s="221"/>
      <c r="V67" s="3"/>
      <c r="W67" s="221"/>
      <c r="X67" s="3"/>
      <c r="Y67" s="221"/>
      <c r="Z67" s="3"/>
      <c r="AA67" s="221"/>
      <c r="AB67" s="3"/>
      <c r="AC67" s="221"/>
      <c r="AD67" s="3"/>
      <c r="AE67" s="221"/>
      <c r="AF67" s="3"/>
      <c r="AG67" s="221"/>
      <c r="AH67" s="3"/>
      <c r="AI67" s="3"/>
      <c r="AJ67" s="3"/>
      <c r="AK67" s="3"/>
      <c r="AL67" s="3"/>
      <c r="AM67" s="3"/>
      <c r="AN67" s="3"/>
      <c r="AO67" s="3"/>
      <c r="AP67" s="3"/>
      <c r="AQ67" s="3"/>
      <c r="AR67" s="3"/>
      <c r="AS67" s="3"/>
    </row>
    <row r="68" spans="1:45" x14ac:dyDescent="0.25">
      <c r="A68" s="235"/>
      <c r="B68" s="235"/>
      <c r="C68" s="3"/>
      <c r="D68" s="3"/>
      <c r="E68" s="3"/>
      <c r="F68" s="221"/>
      <c r="G68" s="3"/>
      <c r="H68" s="221"/>
      <c r="I68" s="221"/>
      <c r="J68" s="221"/>
      <c r="K68" s="221"/>
      <c r="L68" s="221"/>
      <c r="M68" s="221"/>
      <c r="N68" s="221"/>
      <c r="O68" s="221"/>
      <c r="P68" s="3"/>
      <c r="Q68" s="221"/>
      <c r="R68" s="3"/>
      <c r="S68" s="221"/>
      <c r="T68" s="3"/>
      <c r="U68" s="221"/>
      <c r="V68" s="3"/>
      <c r="W68" s="221"/>
      <c r="X68" s="3"/>
      <c r="Y68" s="221"/>
      <c r="Z68" s="3"/>
      <c r="AA68" s="221"/>
      <c r="AB68" s="3"/>
      <c r="AC68" s="221"/>
      <c r="AD68" s="3"/>
      <c r="AE68" s="221"/>
      <c r="AF68" s="3"/>
      <c r="AG68" s="221"/>
      <c r="AH68" s="3"/>
      <c r="AI68" s="3"/>
      <c r="AJ68" s="3"/>
      <c r="AK68" s="3"/>
      <c r="AL68" s="3"/>
      <c r="AM68" s="3"/>
      <c r="AN68" s="3"/>
      <c r="AO68" s="3"/>
      <c r="AP68" s="3"/>
      <c r="AQ68" s="3"/>
      <c r="AR68" s="3"/>
      <c r="AS68" s="3"/>
    </row>
    <row r="69" spans="1:45" x14ac:dyDescent="0.25">
      <c r="A69" s="235"/>
      <c r="B69" s="235"/>
      <c r="C69" s="3"/>
      <c r="D69" s="3"/>
      <c r="E69" s="3"/>
      <c r="F69" s="221"/>
      <c r="G69" s="3"/>
      <c r="H69" s="221"/>
      <c r="I69" s="221"/>
      <c r="J69" s="221"/>
      <c r="K69" s="221"/>
      <c r="L69" s="221"/>
      <c r="M69" s="221"/>
      <c r="N69" s="221"/>
      <c r="O69" s="221"/>
      <c r="P69" s="3"/>
      <c r="Q69" s="221"/>
      <c r="R69" s="3"/>
      <c r="S69" s="221"/>
      <c r="T69" s="3"/>
      <c r="U69" s="221"/>
      <c r="V69" s="3"/>
      <c r="W69" s="221"/>
      <c r="X69" s="3"/>
      <c r="Y69" s="221"/>
      <c r="Z69" s="3"/>
      <c r="AA69" s="221"/>
      <c r="AB69" s="3"/>
      <c r="AC69" s="221"/>
      <c r="AD69" s="3"/>
      <c r="AE69" s="221"/>
      <c r="AF69" s="3"/>
      <c r="AG69" s="221"/>
      <c r="AH69" s="3"/>
      <c r="AI69" s="3"/>
      <c r="AJ69" s="3"/>
      <c r="AK69" s="3"/>
      <c r="AL69" s="3"/>
      <c r="AM69" s="3"/>
      <c r="AN69" s="3"/>
      <c r="AO69" s="3"/>
      <c r="AP69" s="3"/>
      <c r="AQ69" s="3"/>
      <c r="AR69" s="3"/>
      <c r="AS69" s="3"/>
    </row>
    <row r="70" spans="1:45" x14ac:dyDescent="0.25">
      <c r="A70" s="235"/>
      <c r="B70" s="235"/>
      <c r="C70" s="3"/>
      <c r="D70" s="3"/>
      <c r="E70" s="3"/>
      <c r="F70" s="221"/>
      <c r="G70" s="3"/>
      <c r="H70" s="221"/>
      <c r="I70" s="221"/>
      <c r="J70" s="221"/>
      <c r="K70" s="221"/>
      <c r="L70" s="221"/>
      <c r="M70" s="221"/>
      <c r="N70" s="221"/>
      <c r="O70" s="221"/>
      <c r="P70" s="3"/>
      <c r="Q70" s="221"/>
      <c r="R70" s="3"/>
      <c r="S70" s="221"/>
      <c r="T70" s="3"/>
      <c r="U70" s="221"/>
      <c r="V70" s="3"/>
      <c r="W70" s="221"/>
      <c r="X70" s="3"/>
      <c r="Y70" s="221"/>
      <c r="Z70" s="3"/>
      <c r="AA70" s="221"/>
      <c r="AB70" s="3"/>
      <c r="AC70" s="221"/>
      <c r="AD70" s="3"/>
      <c r="AE70" s="221"/>
      <c r="AF70" s="3"/>
      <c r="AG70" s="221"/>
      <c r="AH70" s="3"/>
      <c r="AI70" s="3"/>
      <c r="AJ70" s="3"/>
      <c r="AK70" s="3"/>
      <c r="AL70" s="3"/>
      <c r="AM70" s="3"/>
      <c r="AN70" s="3"/>
      <c r="AO70" s="3"/>
      <c r="AP70" s="3"/>
      <c r="AQ70" s="3"/>
      <c r="AR70" s="3"/>
      <c r="AS70" s="3"/>
    </row>
    <row r="71" spans="1:45" x14ac:dyDescent="0.25">
      <c r="A71" s="235"/>
      <c r="B71" s="235"/>
      <c r="C71" s="3"/>
      <c r="D71" s="3"/>
      <c r="E71" s="3"/>
      <c r="F71" s="221"/>
      <c r="G71" s="3"/>
      <c r="H71" s="221"/>
      <c r="I71" s="221"/>
      <c r="J71" s="221"/>
      <c r="K71" s="221"/>
      <c r="L71" s="221"/>
      <c r="M71" s="221"/>
      <c r="N71" s="221"/>
      <c r="O71" s="221"/>
      <c r="P71" s="3"/>
      <c r="Q71" s="221"/>
      <c r="R71" s="3"/>
      <c r="S71" s="221"/>
      <c r="T71" s="3"/>
      <c r="U71" s="221"/>
      <c r="V71" s="3"/>
      <c r="W71" s="221"/>
      <c r="X71" s="3"/>
      <c r="Y71" s="221"/>
      <c r="Z71" s="3"/>
      <c r="AA71" s="221"/>
      <c r="AB71" s="3"/>
      <c r="AC71" s="221"/>
      <c r="AD71" s="3"/>
      <c r="AE71" s="221"/>
      <c r="AF71" s="3"/>
      <c r="AG71" s="221"/>
      <c r="AH71" s="3"/>
      <c r="AI71" s="3"/>
      <c r="AJ71" s="3"/>
      <c r="AK71" s="3"/>
      <c r="AL71" s="3"/>
      <c r="AM71" s="3"/>
      <c r="AN71" s="3"/>
      <c r="AO71" s="3"/>
      <c r="AP71" s="3"/>
      <c r="AQ71" s="3"/>
      <c r="AR71" s="3"/>
      <c r="AS71" s="3"/>
    </row>
    <row r="72" spans="1:45" x14ac:dyDescent="0.25">
      <c r="A72" s="235"/>
      <c r="B72" s="235"/>
      <c r="C72" s="3"/>
      <c r="D72" s="3"/>
      <c r="E72" s="3"/>
      <c r="F72" s="221"/>
      <c r="G72" s="3"/>
      <c r="H72" s="221"/>
      <c r="I72" s="221"/>
      <c r="J72" s="221"/>
      <c r="K72" s="221"/>
      <c r="L72" s="221"/>
      <c r="M72" s="221"/>
      <c r="N72" s="221"/>
      <c r="O72" s="221"/>
      <c r="P72" s="3"/>
      <c r="Q72" s="221"/>
      <c r="R72" s="3"/>
      <c r="S72" s="221"/>
      <c r="T72" s="3"/>
      <c r="U72" s="221"/>
      <c r="V72" s="3"/>
      <c r="W72" s="221"/>
      <c r="X72" s="3"/>
      <c r="Y72" s="221"/>
      <c r="Z72" s="3"/>
      <c r="AA72" s="221"/>
      <c r="AB72" s="3"/>
      <c r="AC72" s="221"/>
      <c r="AD72" s="3"/>
      <c r="AE72" s="221"/>
      <c r="AF72" s="3"/>
      <c r="AG72" s="221"/>
      <c r="AH72" s="3"/>
      <c r="AI72" s="3"/>
      <c r="AJ72" s="3"/>
      <c r="AK72" s="3"/>
      <c r="AL72" s="3"/>
      <c r="AM72" s="3"/>
      <c r="AN72" s="3"/>
      <c r="AO72" s="3"/>
      <c r="AP72" s="3"/>
      <c r="AQ72" s="3"/>
      <c r="AR72" s="3"/>
      <c r="AS72" s="3"/>
    </row>
    <row r="73" spans="1:45" x14ac:dyDescent="0.25">
      <c r="A73" s="235"/>
      <c r="B73" s="235"/>
      <c r="C73" s="3"/>
      <c r="D73" s="3"/>
      <c r="E73" s="3"/>
      <c r="F73" s="221"/>
      <c r="G73" s="3"/>
      <c r="H73" s="221"/>
      <c r="I73" s="221"/>
      <c r="J73" s="221"/>
      <c r="K73" s="221"/>
      <c r="L73" s="221"/>
      <c r="M73" s="221"/>
      <c r="N73" s="221"/>
      <c r="O73" s="221"/>
      <c r="P73" s="3"/>
      <c r="Q73" s="221"/>
      <c r="R73" s="3"/>
      <c r="S73" s="221"/>
      <c r="T73" s="3"/>
      <c r="U73" s="221"/>
      <c r="V73" s="3"/>
      <c r="W73" s="221"/>
      <c r="X73" s="3"/>
      <c r="Y73" s="221"/>
      <c r="Z73" s="3"/>
      <c r="AA73" s="221"/>
      <c r="AB73" s="3"/>
      <c r="AC73" s="221"/>
      <c r="AD73" s="3"/>
      <c r="AE73" s="221"/>
      <c r="AF73" s="3"/>
      <c r="AG73" s="221"/>
      <c r="AH73" s="3"/>
      <c r="AI73" s="3"/>
      <c r="AJ73" s="3"/>
      <c r="AK73" s="3"/>
      <c r="AL73" s="3"/>
      <c r="AM73" s="3"/>
      <c r="AN73" s="3"/>
      <c r="AO73" s="3"/>
      <c r="AP73" s="3"/>
      <c r="AQ73" s="3"/>
      <c r="AR73" s="3"/>
      <c r="AS73" s="3"/>
    </row>
    <row r="74" spans="1:45" x14ac:dyDescent="0.25">
      <c r="A74" s="235"/>
      <c r="B74" s="235"/>
      <c r="C74" s="3"/>
      <c r="D74" s="3"/>
      <c r="E74" s="3"/>
      <c r="F74" s="221"/>
      <c r="G74" s="3"/>
      <c r="H74" s="221"/>
      <c r="I74" s="221"/>
      <c r="J74" s="221"/>
      <c r="K74" s="221"/>
      <c r="L74" s="221"/>
      <c r="M74" s="221"/>
      <c r="N74" s="221"/>
      <c r="O74" s="221"/>
      <c r="P74" s="3"/>
      <c r="Q74" s="221"/>
      <c r="R74" s="3"/>
      <c r="S74" s="221"/>
      <c r="T74" s="3"/>
      <c r="U74" s="221"/>
      <c r="V74" s="3"/>
      <c r="W74" s="221"/>
      <c r="X74" s="3"/>
      <c r="Y74" s="221"/>
      <c r="Z74" s="3"/>
      <c r="AA74" s="221"/>
      <c r="AB74" s="3"/>
      <c r="AC74" s="221"/>
      <c r="AD74" s="3"/>
      <c r="AE74" s="221"/>
      <c r="AF74" s="3"/>
      <c r="AG74" s="221"/>
      <c r="AH74" s="3"/>
      <c r="AI74" s="3"/>
      <c r="AJ74" s="3"/>
      <c r="AK74" s="3"/>
      <c r="AL74" s="3"/>
      <c r="AM74" s="3"/>
      <c r="AN74" s="3"/>
      <c r="AO74" s="3"/>
      <c r="AP74" s="3"/>
      <c r="AQ74" s="3"/>
      <c r="AR74" s="3"/>
      <c r="AS74" s="3"/>
    </row>
    <row r="75" spans="1:45" x14ac:dyDescent="0.25">
      <c r="A75" s="235"/>
      <c r="B75" s="235"/>
      <c r="C75" s="3"/>
      <c r="D75" s="3"/>
      <c r="E75" s="3"/>
      <c r="F75" s="221"/>
      <c r="G75" s="3"/>
      <c r="H75" s="221"/>
      <c r="I75" s="221"/>
      <c r="J75" s="221"/>
      <c r="K75" s="221"/>
      <c r="L75" s="221"/>
      <c r="M75" s="221"/>
      <c r="N75" s="221"/>
      <c r="O75" s="221"/>
      <c r="P75" s="3"/>
      <c r="Q75" s="221"/>
      <c r="R75" s="3"/>
      <c r="S75" s="221"/>
      <c r="T75" s="3"/>
      <c r="U75" s="221"/>
      <c r="V75" s="3"/>
      <c r="W75" s="221"/>
      <c r="X75" s="3"/>
      <c r="Y75" s="221"/>
      <c r="Z75" s="3"/>
      <c r="AA75" s="221"/>
      <c r="AB75" s="3"/>
      <c r="AC75" s="221"/>
      <c r="AD75" s="3"/>
      <c r="AE75" s="221"/>
      <c r="AF75" s="3"/>
      <c r="AG75" s="221"/>
      <c r="AH75" s="3"/>
      <c r="AI75" s="3"/>
      <c r="AJ75" s="3"/>
      <c r="AK75" s="3"/>
      <c r="AL75" s="3"/>
      <c r="AM75" s="3"/>
      <c r="AN75" s="3"/>
      <c r="AO75" s="3"/>
      <c r="AP75" s="3"/>
      <c r="AQ75" s="3"/>
      <c r="AR75" s="3"/>
      <c r="AS75" s="3"/>
    </row>
    <row r="76" spans="1:45" x14ac:dyDescent="0.25">
      <c r="A76" s="235"/>
      <c r="B76" s="235"/>
      <c r="C76" s="3"/>
      <c r="D76" s="3"/>
      <c r="E76" s="3"/>
      <c r="F76" s="221"/>
      <c r="G76" s="3"/>
      <c r="H76" s="221"/>
      <c r="I76" s="221"/>
      <c r="J76" s="221"/>
      <c r="K76" s="221"/>
      <c r="L76" s="221"/>
      <c r="M76" s="221"/>
      <c r="N76" s="221"/>
      <c r="O76" s="221"/>
      <c r="P76" s="3"/>
      <c r="Q76" s="221"/>
      <c r="R76" s="3"/>
      <c r="S76" s="221"/>
      <c r="T76" s="3"/>
      <c r="U76" s="221"/>
      <c r="V76" s="3"/>
      <c r="W76" s="221"/>
      <c r="X76" s="3"/>
      <c r="Y76" s="221"/>
      <c r="Z76" s="3"/>
      <c r="AA76" s="221"/>
      <c r="AB76" s="3"/>
      <c r="AC76" s="221"/>
      <c r="AD76" s="3"/>
      <c r="AE76" s="221"/>
      <c r="AF76" s="3"/>
      <c r="AG76" s="221"/>
      <c r="AH76" s="3"/>
      <c r="AI76" s="3"/>
      <c r="AJ76" s="3"/>
      <c r="AK76" s="3"/>
      <c r="AL76" s="3"/>
      <c r="AM76" s="3"/>
      <c r="AN76" s="3"/>
      <c r="AO76" s="3"/>
      <c r="AP76" s="3"/>
      <c r="AQ76" s="3"/>
      <c r="AR76" s="3"/>
      <c r="AS76" s="3"/>
    </row>
    <row r="77" spans="1:45" x14ac:dyDescent="0.25">
      <c r="A77" s="235"/>
      <c r="B77" s="235"/>
      <c r="C77" s="3"/>
      <c r="D77" s="3"/>
      <c r="E77" s="3"/>
      <c r="F77" s="221"/>
      <c r="G77" s="3"/>
      <c r="H77" s="221"/>
      <c r="I77" s="221"/>
      <c r="J77" s="221"/>
      <c r="K77" s="221"/>
      <c r="L77" s="221"/>
      <c r="M77" s="221"/>
      <c r="N77" s="221"/>
      <c r="O77" s="221"/>
      <c r="P77" s="3"/>
      <c r="Q77" s="221"/>
      <c r="R77" s="3"/>
      <c r="S77" s="221"/>
      <c r="T77" s="3"/>
      <c r="U77" s="221"/>
      <c r="V77" s="3"/>
      <c r="W77" s="221"/>
      <c r="X77" s="3"/>
      <c r="Y77" s="221"/>
      <c r="Z77" s="3"/>
      <c r="AA77" s="221"/>
      <c r="AB77" s="3"/>
      <c r="AC77" s="221"/>
      <c r="AD77" s="3"/>
      <c r="AE77" s="221"/>
      <c r="AF77" s="3"/>
      <c r="AG77" s="221"/>
      <c r="AH77" s="3"/>
      <c r="AI77" s="3"/>
      <c r="AJ77" s="3"/>
      <c r="AK77" s="3"/>
      <c r="AL77" s="3"/>
      <c r="AM77" s="3"/>
      <c r="AN77" s="3"/>
      <c r="AO77" s="3"/>
      <c r="AP77" s="3"/>
      <c r="AQ77" s="3"/>
      <c r="AR77" s="3"/>
      <c r="AS77" s="3"/>
    </row>
    <row r="78" spans="1:45" x14ac:dyDescent="0.25">
      <c r="A78" s="235"/>
      <c r="B78" s="235"/>
      <c r="C78" s="3"/>
      <c r="D78" s="3"/>
      <c r="E78" s="3"/>
      <c r="F78" s="221"/>
      <c r="G78" s="3"/>
      <c r="H78" s="221"/>
      <c r="I78" s="221"/>
      <c r="J78" s="221"/>
      <c r="K78" s="221"/>
      <c r="L78" s="221"/>
      <c r="M78" s="221"/>
      <c r="N78" s="221"/>
      <c r="O78" s="221"/>
      <c r="P78" s="3"/>
      <c r="Q78" s="221"/>
      <c r="R78" s="3"/>
      <c r="S78" s="221"/>
      <c r="T78" s="3"/>
      <c r="U78" s="221"/>
      <c r="V78" s="3"/>
      <c r="W78" s="221"/>
      <c r="X78" s="3"/>
      <c r="Y78" s="221"/>
      <c r="Z78" s="3"/>
      <c r="AA78" s="221"/>
      <c r="AB78" s="3"/>
      <c r="AC78" s="221"/>
      <c r="AD78" s="3"/>
      <c r="AE78" s="221"/>
      <c r="AF78" s="3"/>
      <c r="AG78" s="221"/>
      <c r="AH78" s="3"/>
      <c r="AI78" s="3"/>
      <c r="AJ78" s="3"/>
      <c r="AK78" s="3"/>
      <c r="AL78" s="3"/>
      <c r="AM78" s="3"/>
      <c r="AN78" s="3"/>
      <c r="AO78" s="3"/>
      <c r="AP78" s="3"/>
      <c r="AQ78" s="3"/>
      <c r="AR78" s="3"/>
      <c r="AS78" s="3"/>
    </row>
    <row r="79" spans="1:45" x14ac:dyDescent="0.25">
      <c r="A79" s="235"/>
      <c r="B79" s="235"/>
      <c r="C79" s="3"/>
      <c r="D79" s="3"/>
      <c r="E79" s="3"/>
      <c r="F79" s="221"/>
      <c r="G79" s="3"/>
      <c r="H79" s="221"/>
      <c r="I79" s="221"/>
      <c r="J79" s="221"/>
      <c r="K79" s="221"/>
      <c r="L79" s="221"/>
      <c r="M79" s="221"/>
      <c r="N79" s="221"/>
      <c r="O79" s="221"/>
      <c r="P79" s="3"/>
      <c r="Q79" s="221"/>
      <c r="R79" s="3"/>
      <c r="S79" s="221"/>
      <c r="T79" s="3"/>
      <c r="U79" s="221"/>
      <c r="V79" s="3"/>
      <c r="W79" s="221"/>
      <c r="X79" s="3"/>
      <c r="Y79" s="221"/>
      <c r="Z79" s="3"/>
      <c r="AA79" s="221"/>
      <c r="AB79" s="3"/>
      <c r="AC79" s="221"/>
      <c r="AD79" s="3"/>
      <c r="AE79" s="221"/>
      <c r="AF79" s="3"/>
      <c r="AG79" s="221"/>
      <c r="AH79" s="3"/>
      <c r="AI79" s="3"/>
      <c r="AJ79" s="3"/>
      <c r="AK79" s="3"/>
      <c r="AL79" s="3"/>
      <c r="AM79" s="3"/>
      <c r="AN79" s="3"/>
      <c r="AO79" s="3"/>
      <c r="AP79" s="3"/>
      <c r="AQ79" s="3"/>
      <c r="AR79" s="3"/>
      <c r="AS79" s="3"/>
    </row>
    <row r="80" spans="1:45" x14ac:dyDescent="0.25">
      <c r="A80" s="235"/>
      <c r="B80" s="235"/>
      <c r="C80" s="3"/>
      <c r="D80" s="3"/>
      <c r="E80" s="3"/>
      <c r="F80" s="221"/>
      <c r="G80" s="3"/>
      <c r="H80" s="221"/>
      <c r="I80" s="221"/>
      <c r="J80" s="221"/>
      <c r="K80" s="221"/>
      <c r="L80" s="221"/>
      <c r="M80" s="221"/>
      <c r="N80" s="221"/>
      <c r="O80" s="221"/>
      <c r="P80" s="3"/>
      <c r="Q80" s="221"/>
      <c r="R80" s="3"/>
      <c r="S80" s="221"/>
      <c r="T80" s="3"/>
      <c r="U80" s="221"/>
      <c r="V80" s="3"/>
      <c r="W80" s="221"/>
      <c r="X80" s="3"/>
      <c r="Y80" s="221"/>
      <c r="Z80" s="3"/>
      <c r="AA80" s="221"/>
      <c r="AB80" s="3"/>
      <c r="AC80" s="221"/>
      <c r="AD80" s="3"/>
      <c r="AE80" s="221"/>
      <c r="AF80" s="3"/>
      <c r="AG80" s="221"/>
      <c r="AH80" s="3"/>
      <c r="AI80" s="3"/>
      <c r="AJ80" s="3"/>
      <c r="AK80" s="3"/>
      <c r="AL80" s="3"/>
      <c r="AM80" s="3"/>
      <c r="AN80" s="3"/>
      <c r="AO80" s="3"/>
      <c r="AP80" s="3"/>
      <c r="AQ80" s="3"/>
      <c r="AR80" s="3"/>
      <c r="AS80" s="3"/>
    </row>
    <row r="81" spans="1:45" x14ac:dyDescent="0.25">
      <c r="A81" s="235"/>
      <c r="B81" s="235"/>
      <c r="C81" s="3"/>
      <c r="D81" s="3"/>
      <c r="E81" s="3"/>
      <c r="F81" s="221"/>
      <c r="G81" s="3"/>
      <c r="H81" s="221"/>
      <c r="I81" s="221"/>
      <c r="J81" s="221"/>
      <c r="K81" s="221"/>
      <c r="L81" s="221"/>
      <c r="M81" s="221"/>
      <c r="N81" s="221"/>
      <c r="O81" s="221"/>
      <c r="P81" s="3"/>
      <c r="Q81" s="221"/>
      <c r="R81" s="3"/>
      <c r="S81" s="221"/>
      <c r="T81" s="3"/>
      <c r="U81" s="221"/>
      <c r="V81" s="3"/>
      <c r="W81" s="221"/>
      <c r="X81" s="3"/>
      <c r="Y81" s="221"/>
      <c r="Z81" s="3"/>
      <c r="AA81" s="221"/>
      <c r="AB81" s="3"/>
      <c r="AC81" s="221"/>
      <c r="AD81" s="3"/>
      <c r="AE81" s="221"/>
      <c r="AF81" s="3"/>
      <c r="AG81" s="221"/>
      <c r="AH81" s="3"/>
      <c r="AI81" s="3"/>
      <c r="AJ81" s="3"/>
      <c r="AK81" s="3"/>
      <c r="AL81" s="3"/>
      <c r="AM81" s="3"/>
      <c r="AN81" s="3"/>
      <c r="AO81" s="3"/>
      <c r="AP81" s="3"/>
      <c r="AQ81" s="3"/>
      <c r="AR81" s="3"/>
      <c r="AS81" s="3"/>
    </row>
    <row r="82" spans="1:45" x14ac:dyDescent="0.25">
      <c r="A82" s="235"/>
      <c r="B82" s="235"/>
      <c r="C82" s="3"/>
      <c r="D82" s="3"/>
      <c r="E82" s="3"/>
      <c r="F82" s="221"/>
      <c r="G82" s="3"/>
      <c r="H82" s="221"/>
      <c r="I82" s="221"/>
      <c r="J82" s="221"/>
      <c r="K82" s="221"/>
      <c r="L82" s="221"/>
      <c r="M82" s="221"/>
      <c r="N82" s="221"/>
      <c r="O82" s="221"/>
      <c r="P82" s="3"/>
      <c r="Q82" s="221"/>
      <c r="R82" s="3"/>
      <c r="S82" s="221"/>
      <c r="T82" s="3"/>
      <c r="U82" s="221"/>
      <c r="V82" s="3"/>
      <c r="W82" s="221"/>
      <c r="X82" s="3"/>
      <c r="Y82" s="221"/>
      <c r="Z82" s="3"/>
      <c r="AA82" s="221"/>
      <c r="AB82" s="3"/>
      <c r="AC82" s="221"/>
      <c r="AD82" s="3"/>
      <c r="AE82" s="221"/>
      <c r="AF82" s="3"/>
      <c r="AG82" s="221"/>
      <c r="AH82" s="3"/>
      <c r="AI82" s="3"/>
      <c r="AJ82" s="3"/>
      <c r="AK82" s="3"/>
      <c r="AL82" s="3"/>
      <c r="AM82" s="3"/>
      <c r="AN82" s="3"/>
      <c r="AO82" s="3"/>
      <c r="AP82" s="3"/>
      <c r="AQ82" s="3"/>
      <c r="AR82" s="3"/>
      <c r="AS82" s="3"/>
    </row>
    <row r="83" spans="1:45" x14ac:dyDescent="0.25">
      <c r="A83" s="235"/>
      <c r="B83" s="235"/>
      <c r="C83" s="3"/>
      <c r="D83" s="3"/>
      <c r="E83" s="3"/>
      <c r="F83" s="221"/>
      <c r="G83" s="3"/>
      <c r="H83" s="221"/>
      <c r="I83" s="221"/>
      <c r="J83" s="221"/>
      <c r="K83" s="221"/>
      <c r="L83" s="221"/>
      <c r="M83" s="221"/>
      <c r="N83" s="221"/>
      <c r="O83" s="221"/>
      <c r="P83" s="3"/>
      <c r="Q83" s="221"/>
      <c r="R83" s="3"/>
      <c r="S83" s="221"/>
      <c r="T83" s="3"/>
      <c r="U83" s="221"/>
      <c r="V83" s="3"/>
      <c r="W83" s="221"/>
      <c r="X83" s="3"/>
      <c r="Y83" s="221"/>
      <c r="Z83" s="3"/>
      <c r="AA83" s="221"/>
      <c r="AB83" s="3"/>
      <c r="AC83" s="221"/>
      <c r="AD83" s="3"/>
      <c r="AE83" s="221"/>
      <c r="AF83" s="3"/>
      <c r="AG83" s="221"/>
      <c r="AH83" s="3"/>
      <c r="AI83" s="3"/>
      <c r="AJ83" s="3"/>
      <c r="AK83" s="3"/>
      <c r="AL83" s="3"/>
      <c r="AM83" s="3"/>
      <c r="AN83" s="3"/>
      <c r="AO83" s="3"/>
      <c r="AP83" s="3"/>
      <c r="AQ83" s="3"/>
      <c r="AR83" s="3"/>
      <c r="AS83" s="3"/>
    </row>
    <row r="84" spans="1:45" x14ac:dyDescent="0.25">
      <c r="A84" s="235"/>
      <c r="B84" s="235"/>
      <c r="C84" s="3"/>
      <c r="D84" s="3"/>
      <c r="E84" s="3"/>
      <c r="F84" s="221"/>
      <c r="G84" s="3"/>
      <c r="H84" s="221"/>
      <c r="I84" s="221"/>
      <c r="J84" s="221"/>
      <c r="K84" s="221"/>
      <c r="L84" s="221"/>
      <c r="M84" s="221"/>
      <c r="N84" s="221"/>
      <c r="O84" s="221"/>
      <c r="P84" s="3"/>
      <c r="Q84" s="221"/>
      <c r="R84" s="3"/>
      <c r="S84" s="221"/>
      <c r="T84" s="3"/>
      <c r="U84" s="221"/>
      <c r="V84" s="3"/>
      <c r="W84" s="221"/>
      <c r="X84" s="3"/>
      <c r="Y84" s="221"/>
      <c r="Z84" s="3"/>
      <c r="AA84" s="221"/>
      <c r="AB84" s="3"/>
      <c r="AC84" s="221"/>
      <c r="AD84" s="3"/>
      <c r="AE84" s="221"/>
      <c r="AF84" s="3"/>
      <c r="AG84" s="221"/>
      <c r="AH84" s="3"/>
      <c r="AI84" s="3"/>
      <c r="AJ84" s="3"/>
      <c r="AK84" s="3"/>
      <c r="AL84" s="3"/>
      <c r="AM84" s="3"/>
      <c r="AN84" s="3"/>
      <c r="AO84" s="3"/>
      <c r="AP84" s="3"/>
      <c r="AQ84" s="3"/>
      <c r="AR84" s="3"/>
      <c r="AS84" s="3"/>
    </row>
    <row r="85" spans="1:45" x14ac:dyDescent="0.25">
      <c r="A85" s="235"/>
      <c r="B85" s="235"/>
      <c r="C85" s="3"/>
      <c r="D85" s="3"/>
      <c r="E85" s="3"/>
      <c r="F85" s="221"/>
      <c r="G85" s="3"/>
      <c r="H85" s="221"/>
      <c r="I85" s="221"/>
      <c r="J85" s="221"/>
      <c r="K85" s="221"/>
      <c r="L85" s="221"/>
      <c r="M85" s="221"/>
      <c r="N85" s="221"/>
      <c r="O85" s="221"/>
      <c r="P85" s="3"/>
      <c r="Q85" s="221"/>
      <c r="R85" s="3"/>
      <c r="S85" s="221"/>
      <c r="T85" s="3"/>
      <c r="U85" s="221"/>
      <c r="V85" s="3"/>
      <c r="W85" s="221"/>
      <c r="X85" s="3"/>
      <c r="Y85" s="221"/>
      <c r="Z85" s="3"/>
      <c r="AA85" s="221"/>
      <c r="AB85" s="3"/>
      <c r="AC85" s="221"/>
      <c r="AD85" s="3"/>
      <c r="AE85" s="221"/>
      <c r="AF85" s="3"/>
      <c r="AG85" s="221"/>
      <c r="AH85" s="3"/>
      <c r="AI85" s="3"/>
      <c r="AJ85" s="3"/>
      <c r="AK85" s="3"/>
      <c r="AL85" s="3"/>
      <c r="AM85" s="3"/>
      <c r="AN85" s="3"/>
      <c r="AO85" s="3"/>
      <c r="AP85" s="3"/>
      <c r="AQ85" s="3"/>
      <c r="AR85" s="3"/>
      <c r="AS85" s="3"/>
    </row>
    <row r="86" spans="1:45" x14ac:dyDescent="0.25">
      <c r="A86" s="235"/>
      <c r="B86" s="235"/>
      <c r="C86" s="3"/>
      <c r="D86" s="3"/>
      <c r="E86" s="3"/>
      <c r="F86" s="221"/>
      <c r="G86" s="3"/>
      <c r="H86" s="221"/>
      <c r="I86" s="221"/>
      <c r="J86" s="221"/>
      <c r="K86" s="221"/>
      <c r="L86" s="221"/>
      <c r="M86" s="221"/>
      <c r="N86" s="221"/>
      <c r="O86" s="221"/>
      <c r="P86" s="3"/>
      <c r="Q86" s="221"/>
      <c r="R86" s="3"/>
      <c r="S86" s="221"/>
      <c r="T86" s="3"/>
      <c r="U86" s="221"/>
      <c r="V86" s="3"/>
      <c r="W86" s="221"/>
      <c r="X86" s="3"/>
      <c r="Y86" s="221"/>
      <c r="Z86" s="3"/>
      <c r="AA86" s="221"/>
      <c r="AB86" s="3"/>
      <c r="AC86" s="221"/>
      <c r="AD86" s="3"/>
      <c r="AE86" s="221"/>
      <c r="AF86" s="3"/>
      <c r="AG86" s="221"/>
      <c r="AH86" s="3"/>
      <c r="AI86" s="3"/>
      <c r="AJ86" s="3"/>
      <c r="AK86" s="3"/>
      <c r="AL86" s="3"/>
      <c r="AM86" s="3"/>
      <c r="AN86" s="3"/>
      <c r="AO86" s="3"/>
      <c r="AP86" s="3"/>
      <c r="AQ86" s="3"/>
      <c r="AR86" s="3"/>
      <c r="AS86" s="3"/>
    </row>
    <row r="87" spans="1:45" x14ac:dyDescent="0.25">
      <c r="A87" s="235"/>
      <c r="B87" s="235"/>
      <c r="C87" s="3"/>
      <c r="D87" s="3"/>
      <c r="E87" s="3"/>
      <c r="F87" s="221"/>
      <c r="G87" s="3"/>
      <c r="H87" s="221"/>
      <c r="I87" s="221"/>
      <c r="J87" s="221"/>
      <c r="K87" s="221"/>
      <c r="L87" s="221"/>
      <c r="M87" s="221"/>
      <c r="N87" s="221"/>
      <c r="O87" s="221"/>
      <c r="P87" s="3"/>
      <c r="Q87" s="221"/>
      <c r="R87" s="3"/>
      <c r="S87" s="221"/>
      <c r="T87" s="3"/>
      <c r="U87" s="221"/>
      <c r="V87" s="3"/>
      <c r="W87" s="221"/>
      <c r="X87" s="3"/>
      <c r="Y87" s="221"/>
      <c r="Z87" s="3"/>
      <c r="AA87" s="221"/>
      <c r="AB87" s="3"/>
      <c r="AC87" s="221"/>
      <c r="AD87" s="3"/>
      <c r="AE87" s="221"/>
      <c r="AF87" s="3"/>
      <c r="AG87" s="221"/>
      <c r="AH87" s="3"/>
      <c r="AI87" s="3"/>
      <c r="AJ87" s="3"/>
      <c r="AK87" s="3"/>
      <c r="AL87" s="3"/>
      <c r="AM87" s="3"/>
      <c r="AN87" s="3"/>
      <c r="AO87" s="3"/>
      <c r="AP87" s="3"/>
      <c r="AQ87" s="3"/>
      <c r="AR87" s="3"/>
      <c r="AS87" s="3"/>
    </row>
    <row r="88" spans="1:45" x14ac:dyDescent="0.25">
      <c r="A88" s="235"/>
      <c r="B88" s="235"/>
      <c r="C88" s="3"/>
      <c r="D88" s="3"/>
      <c r="E88" s="3"/>
      <c r="F88" s="221"/>
      <c r="G88" s="3"/>
      <c r="H88" s="221"/>
      <c r="I88" s="221"/>
      <c r="J88" s="221"/>
      <c r="K88" s="221"/>
      <c r="L88" s="221"/>
      <c r="M88" s="221"/>
      <c r="N88" s="221"/>
      <c r="O88" s="221"/>
      <c r="P88" s="3"/>
      <c r="Q88" s="221"/>
      <c r="R88" s="3"/>
      <c r="S88" s="221"/>
      <c r="T88" s="3"/>
      <c r="U88" s="221"/>
      <c r="V88" s="3"/>
      <c r="W88" s="221"/>
      <c r="X88" s="3"/>
      <c r="Y88" s="221"/>
      <c r="Z88" s="3"/>
      <c r="AA88" s="221"/>
      <c r="AB88" s="3"/>
      <c r="AC88" s="221"/>
      <c r="AD88" s="3"/>
      <c r="AE88" s="221"/>
      <c r="AF88" s="3"/>
      <c r="AG88" s="221"/>
      <c r="AH88" s="3"/>
      <c r="AI88" s="3"/>
      <c r="AJ88" s="3"/>
      <c r="AK88" s="3"/>
      <c r="AL88" s="3"/>
      <c r="AM88" s="3"/>
      <c r="AN88" s="3"/>
      <c r="AO88" s="3"/>
      <c r="AP88" s="3"/>
      <c r="AQ88" s="3"/>
      <c r="AR88" s="3"/>
      <c r="AS88" s="3"/>
    </row>
    <row r="89" spans="1:45" x14ac:dyDescent="0.25">
      <c r="A89" s="235"/>
      <c r="B89" s="235"/>
      <c r="C89" s="3"/>
      <c r="D89" s="3"/>
      <c r="E89" s="3"/>
      <c r="F89" s="221"/>
      <c r="G89" s="3"/>
      <c r="H89" s="221"/>
      <c r="I89" s="221"/>
      <c r="J89" s="221"/>
      <c r="K89" s="221"/>
      <c r="L89" s="221"/>
      <c r="M89" s="221"/>
      <c r="N89" s="221"/>
      <c r="O89" s="221"/>
      <c r="P89" s="3"/>
      <c r="Q89" s="221"/>
      <c r="R89" s="3"/>
      <c r="S89" s="221"/>
      <c r="T89" s="3"/>
      <c r="U89" s="221"/>
      <c r="V89" s="3"/>
      <c r="W89" s="221"/>
      <c r="X89" s="3"/>
      <c r="Y89" s="221"/>
      <c r="Z89" s="3"/>
      <c r="AA89" s="221"/>
      <c r="AB89" s="3"/>
      <c r="AC89" s="221"/>
      <c r="AD89" s="3"/>
      <c r="AE89" s="221"/>
      <c r="AF89" s="3"/>
      <c r="AG89" s="221"/>
      <c r="AH89" s="3"/>
      <c r="AI89" s="3"/>
      <c r="AJ89" s="3"/>
      <c r="AK89" s="3"/>
      <c r="AL89" s="3"/>
      <c r="AM89" s="3"/>
      <c r="AN89" s="3"/>
      <c r="AO89" s="3"/>
      <c r="AP89" s="3"/>
      <c r="AQ89" s="3"/>
      <c r="AR89" s="3"/>
      <c r="AS89" s="3"/>
    </row>
    <row r="90" spans="1:45" x14ac:dyDescent="0.25">
      <c r="A90" s="235"/>
      <c r="B90" s="235"/>
      <c r="C90" s="3"/>
      <c r="D90" s="3"/>
      <c r="E90" s="3"/>
      <c r="F90" s="221"/>
      <c r="G90" s="3"/>
      <c r="H90" s="221"/>
      <c r="I90" s="221"/>
      <c r="J90" s="221"/>
      <c r="K90" s="221"/>
      <c r="L90" s="221"/>
      <c r="M90" s="221"/>
      <c r="N90" s="221"/>
      <c r="O90" s="221"/>
      <c r="P90" s="3"/>
      <c r="Q90" s="221"/>
      <c r="R90" s="3"/>
      <c r="S90" s="221"/>
      <c r="T90" s="3"/>
      <c r="U90" s="221"/>
      <c r="V90" s="3"/>
      <c r="W90" s="221"/>
      <c r="X90" s="3"/>
      <c r="Y90" s="221"/>
      <c r="Z90" s="3"/>
      <c r="AA90" s="221"/>
      <c r="AB90" s="3"/>
      <c r="AC90" s="221"/>
      <c r="AD90" s="3"/>
      <c r="AE90" s="221"/>
      <c r="AF90" s="3"/>
      <c r="AG90" s="221"/>
      <c r="AH90" s="3"/>
      <c r="AI90" s="3"/>
      <c r="AJ90" s="3"/>
      <c r="AK90" s="3"/>
      <c r="AL90" s="3"/>
      <c r="AM90" s="3"/>
      <c r="AN90" s="3"/>
      <c r="AO90" s="3"/>
      <c r="AP90" s="3"/>
      <c r="AQ90" s="3"/>
      <c r="AR90" s="3"/>
      <c r="AS90" s="3"/>
    </row>
    <row r="91" spans="1:45" x14ac:dyDescent="0.25">
      <c r="A91" s="235"/>
      <c r="B91" s="235"/>
      <c r="C91" s="3"/>
      <c r="D91" s="3"/>
      <c r="E91" s="3"/>
      <c r="F91" s="221"/>
      <c r="G91" s="3"/>
      <c r="H91" s="221"/>
      <c r="I91" s="221"/>
      <c r="J91" s="221"/>
      <c r="K91" s="221"/>
      <c r="L91" s="221"/>
      <c r="M91" s="221"/>
      <c r="N91" s="221"/>
      <c r="O91" s="221"/>
      <c r="P91" s="3"/>
      <c r="Q91" s="221"/>
      <c r="R91" s="3"/>
      <c r="S91" s="221"/>
      <c r="T91" s="3"/>
      <c r="U91" s="221"/>
      <c r="V91" s="3"/>
      <c r="W91" s="221"/>
      <c r="X91" s="3"/>
      <c r="Y91" s="221"/>
      <c r="Z91" s="3"/>
      <c r="AA91" s="221"/>
      <c r="AB91" s="3"/>
      <c r="AC91" s="221"/>
      <c r="AD91" s="3"/>
      <c r="AE91" s="221"/>
      <c r="AF91" s="3"/>
      <c r="AG91" s="221"/>
      <c r="AH91" s="3"/>
      <c r="AI91" s="3"/>
      <c r="AJ91" s="3"/>
      <c r="AK91" s="3"/>
      <c r="AL91" s="3"/>
      <c r="AM91" s="3"/>
      <c r="AN91" s="3"/>
      <c r="AO91" s="3"/>
      <c r="AP91" s="3"/>
      <c r="AQ91" s="3"/>
      <c r="AR91" s="3"/>
      <c r="AS91" s="3"/>
    </row>
    <row r="92" spans="1:45" x14ac:dyDescent="0.25">
      <c r="A92" s="235"/>
      <c r="B92" s="235"/>
      <c r="C92" s="3"/>
      <c r="D92" s="3"/>
      <c r="E92" s="3"/>
      <c r="F92" s="221"/>
      <c r="G92" s="3"/>
      <c r="H92" s="221"/>
      <c r="I92" s="221"/>
      <c r="J92" s="221"/>
      <c r="K92" s="221"/>
      <c r="L92" s="221"/>
      <c r="M92" s="221"/>
      <c r="N92" s="221"/>
      <c r="O92" s="221"/>
      <c r="P92" s="3"/>
      <c r="Q92" s="221"/>
      <c r="R92" s="3"/>
      <c r="S92" s="221"/>
      <c r="T92" s="3"/>
      <c r="U92" s="221"/>
      <c r="V92" s="3"/>
      <c r="W92" s="221"/>
      <c r="X92" s="3"/>
      <c r="Y92" s="221"/>
      <c r="Z92" s="3"/>
      <c r="AA92" s="221"/>
      <c r="AB92" s="3"/>
      <c r="AC92" s="221"/>
      <c r="AD92" s="3"/>
      <c r="AE92" s="221"/>
      <c r="AF92" s="3"/>
      <c r="AG92" s="221"/>
      <c r="AH92" s="3"/>
      <c r="AI92" s="3"/>
      <c r="AJ92" s="3"/>
      <c r="AK92" s="3"/>
      <c r="AL92" s="3"/>
      <c r="AM92" s="3"/>
      <c r="AN92" s="3"/>
      <c r="AO92" s="3"/>
      <c r="AP92" s="3"/>
      <c r="AQ92" s="3"/>
      <c r="AR92" s="3"/>
      <c r="AS92" s="3"/>
    </row>
    <row r="93" spans="1:45" x14ac:dyDescent="0.25">
      <c r="A93" s="235"/>
      <c r="B93" s="235"/>
      <c r="C93" s="3"/>
      <c r="D93" s="3"/>
      <c r="E93" s="3"/>
      <c r="F93" s="221"/>
      <c r="G93" s="3"/>
      <c r="H93" s="221"/>
      <c r="I93" s="221"/>
      <c r="J93" s="221"/>
      <c r="K93" s="221"/>
      <c r="L93" s="221"/>
      <c r="M93" s="221"/>
      <c r="N93" s="221"/>
      <c r="O93" s="221"/>
      <c r="P93" s="3"/>
      <c r="Q93" s="221"/>
      <c r="R93" s="3"/>
      <c r="S93" s="221"/>
      <c r="T93" s="3"/>
      <c r="U93" s="221"/>
      <c r="V93" s="3"/>
      <c r="W93" s="221"/>
      <c r="X93" s="3"/>
      <c r="Y93" s="221"/>
      <c r="Z93" s="3"/>
      <c r="AA93" s="221"/>
      <c r="AB93" s="3"/>
      <c r="AC93" s="221"/>
      <c r="AD93" s="3"/>
      <c r="AE93" s="221"/>
      <c r="AF93" s="3"/>
      <c r="AG93" s="221"/>
      <c r="AH93" s="3"/>
      <c r="AI93" s="3"/>
      <c r="AJ93" s="3"/>
      <c r="AK93" s="3"/>
      <c r="AL93" s="3"/>
      <c r="AM93" s="3"/>
      <c r="AN93" s="3"/>
      <c r="AO93" s="3"/>
      <c r="AP93" s="3"/>
      <c r="AQ93" s="3"/>
      <c r="AR93" s="3"/>
      <c r="AS93" s="3"/>
    </row>
    <row r="94" spans="1:45" x14ac:dyDescent="0.25">
      <c r="A94" s="235"/>
      <c r="B94" s="235"/>
      <c r="C94" s="3"/>
      <c r="D94" s="3"/>
      <c r="E94" s="3"/>
      <c r="F94" s="221"/>
      <c r="G94" s="3"/>
      <c r="H94" s="221"/>
      <c r="I94" s="221"/>
      <c r="J94" s="221"/>
      <c r="K94" s="221"/>
      <c r="L94" s="221"/>
      <c r="M94" s="221"/>
      <c r="N94" s="221"/>
      <c r="O94" s="221"/>
      <c r="P94" s="3"/>
      <c r="Q94" s="221"/>
      <c r="R94" s="3"/>
      <c r="S94" s="221"/>
      <c r="T94" s="3"/>
      <c r="U94" s="221"/>
      <c r="V94" s="3"/>
      <c r="W94" s="221"/>
      <c r="X94" s="3"/>
      <c r="Y94" s="221"/>
      <c r="Z94" s="3"/>
      <c r="AA94" s="221"/>
      <c r="AB94" s="3"/>
      <c r="AC94" s="221"/>
      <c r="AD94" s="3"/>
      <c r="AE94" s="221"/>
      <c r="AF94" s="3"/>
      <c r="AG94" s="221"/>
      <c r="AH94" s="3"/>
      <c r="AI94" s="3"/>
      <c r="AJ94" s="3"/>
      <c r="AK94" s="3"/>
      <c r="AL94" s="3"/>
      <c r="AM94" s="3"/>
      <c r="AN94" s="3"/>
      <c r="AO94" s="3"/>
      <c r="AP94" s="3"/>
      <c r="AQ94" s="3"/>
      <c r="AR94" s="3"/>
      <c r="AS94" s="3"/>
    </row>
    <row r="95" spans="1:45" x14ac:dyDescent="0.25">
      <c r="A95" s="235"/>
      <c r="B95" s="235"/>
      <c r="C95" s="3"/>
      <c r="D95" s="3"/>
      <c r="E95" s="3"/>
      <c r="F95" s="221"/>
      <c r="G95" s="3"/>
      <c r="H95" s="221"/>
      <c r="I95" s="221"/>
      <c r="J95" s="221"/>
      <c r="K95" s="221"/>
      <c r="L95" s="221"/>
      <c r="M95" s="221"/>
      <c r="N95" s="221"/>
      <c r="O95" s="221"/>
      <c r="P95" s="3"/>
      <c r="Q95" s="221"/>
      <c r="R95" s="3"/>
      <c r="S95" s="221"/>
      <c r="T95" s="3"/>
      <c r="U95" s="221"/>
      <c r="V95" s="3"/>
      <c r="W95" s="221"/>
      <c r="X95" s="3"/>
      <c r="Y95" s="221"/>
      <c r="Z95" s="3"/>
      <c r="AA95" s="221"/>
      <c r="AB95" s="3"/>
      <c r="AC95" s="221"/>
      <c r="AD95" s="3"/>
      <c r="AE95" s="221"/>
      <c r="AF95" s="3"/>
      <c r="AG95" s="221"/>
      <c r="AH95" s="3"/>
      <c r="AI95" s="3"/>
      <c r="AJ95" s="3"/>
      <c r="AK95" s="3"/>
      <c r="AL95" s="3"/>
      <c r="AM95" s="3"/>
      <c r="AN95" s="3"/>
      <c r="AO95" s="3"/>
      <c r="AP95" s="3"/>
      <c r="AQ95" s="3"/>
      <c r="AR95" s="3"/>
      <c r="AS95" s="3"/>
    </row>
    <row r="96" spans="1:45" x14ac:dyDescent="0.25">
      <c r="A96" s="235"/>
      <c r="B96" s="235"/>
      <c r="C96" s="3"/>
      <c r="D96" s="3"/>
      <c r="E96" s="3"/>
      <c r="F96" s="221"/>
      <c r="G96" s="3"/>
      <c r="H96" s="221"/>
      <c r="I96" s="221"/>
      <c r="J96" s="221"/>
      <c r="K96" s="221"/>
      <c r="L96" s="221"/>
      <c r="M96" s="221"/>
      <c r="N96" s="221"/>
      <c r="O96" s="221"/>
      <c r="P96" s="3"/>
      <c r="Q96" s="221"/>
      <c r="R96" s="3"/>
      <c r="S96" s="221"/>
      <c r="T96" s="3"/>
      <c r="U96" s="221"/>
      <c r="V96" s="3"/>
      <c r="W96" s="221"/>
      <c r="X96" s="3"/>
      <c r="Y96" s="221"/>
      <c r="Z96" s="3"/>
      <c r="AA96" s="221"/>
      <c r="AB96" s="3"/>
      <c r="AC96" s="221"/>
      <c r="AD96" s="3"/>
      <c r="AE96" s="221"/>
      <c r="AF96" s="3"/>
      <c r="AG96" s="221"/>
      <c r="AH96" s="3"/>
      <c r="AI96" s="3"/>
      <c r="AJ96" s="3"/>
      <c r="AK96" s="3"/>
      <c r="AL96" s="3"/>
      <c r="AM96" s="3"/>
      <c r="AN96" s="3"/>
      <c r="AO96" s="3"/>
      <c r="AP96" s="3"/>
      <c r="AQ96" s="3"/>
      <c r="AR96" s="3"/>
      <c r="AS96" s="3"/>
    </row>
    <row r="97" spans="1:45" x14ac:dyDescent="0.25">
      <c r="A97" s="235"/>
      <c r="B97" s="235"/>
      <c r="C97" s="3"/>
      <c r="D97" s="3"/>
      <c r="E97" s="3"/>
      <c r="F97" s="221"/>
      <c r="G97" s="3"/>
      <c r="H97" s="221"/>
      <c r="I97" s="221"/>
      <c r="J97" s="221"/>
      <c r="K97" s="221"/>
      <c r="L97" s="221"/>
      <c r="M97" s="221"/>
      <c r="N97" s="221"/>
      <c r="O97" s="221"/>
      <c r="P97" s="3"/>
      <c r="Q97" s="221"/>
      <c r="R97" s="3"/>
      <c r="S97" s="221"/>
      <c r="T97" s="3"/>
      <c r="U97" s="221"/>
      <c r="V97" s="3"/>
      <c r="W97" s="221"/>
      <c r="X97" s="3"/>
      <c r="Y97" s="221"/>
      <c r="Z97" s="3"/>
      <c r="AA97" s="221"/>
      <c r="AB97" s="3"/>
      <c r="AC97" s="221"/>
      <c r="AD97" s="3"/>
      <c r="AE97" s="221"/>
      <c r="AF97" s="3"/>
      <c r="AG97" s="221"/>
      <c r="AH97" s="3"/>
      <c r="AI97" s="3"/>
      <c r="AJ97" s="3"/>
      <c r="AK97" s="3"/>
      <c r="AL97" s="3"/>
      <c r="AM97" s="3"/>
      <c r="AN97" s="3"/>
      <c r="AO97" s="3"/>
      <c r="AP97" s="3"/>
      <c r="AQ97" s="3"/>
      <c r="AR97" s="3"/>
      <c r="AS97" s="3"/>
    </row>
    <row r="98" spans="1:45" x14ac:dyDescent="0.25">
      <c r="A98" s="235"/>
      <c r="B98" s="235"/>
      <c r="C98" s="3"/>
      <c r="D98" s="3"/>
      <c r="E98" s="3"/>
      <c r="F98" s="221"/>
      <c r="G98" s="3"/>
      <c r="H98" s="221"/>
      <c r="I98" s="221"/>
      <c r="J98" s="221"/>
      <c r="K98" s="221"/>
      <c r="L98" s="221"/>
      <c r="M98" s="221"/>
      <c r="N98" s="221"/>
      <c r="O98" s="221"/>
      <c r="P98" s="3"/>
      <c r="Q98" s="221"/>
      <c r="R98" s="3"/>
      <c r="S98" s="221"/>
      <c r="T98" s="3"/>
      <c r="U98" s="221"/>
      <c r="V98" s="3"/>
      <c r="W98" s="221"/>
      <c r="X98" s="3"/>
      <c r="Y98" s="221"/>
      <c r="Z98" s="3"/>
      <c r="AA98" s="221"/>
      <c r="AB98" s="3"/>
      <c r="AC98" s="221"/>
      <c r="AD98" s="3"/>
      <c r="AE98" s="221"/>
      <c r="AF98" s="3"/>
      <c r="AG98" s="221"/>
      <c r="AH98" s="3"/>
      <c r="AI98" s="3"/>
      <c r="AJ98" s="3"/>
      <c r="AK98" s="3"/>
      <c r="AL98" s="3"/>
      <c r="AM98" s="3"/>
      <c r="AN98" s="3"/>
      <c r="AO98" s="3"/>
      <c r="AP98" s="3"/>
      <c r="AQ98" s="3"/>
      <c r="AR98" s="3"/>
      <c r="AS98" s="3"/>
    </row>
    <row r="99" spans="1:45" x14ac:dyDescent="0.25">
      <c r="A99" s="235"/>
      <c r="B99" s="235"/>
      <c r="C99" s="3"/>
      <c r="D99" s="3"/>
      <c r="E99" s="3"/>
      <c r="F99" s="221"/>
      <c r="G99" s="3"/>
      <c r="H99" s="221"/>
      <c r="I99" s="221"/>
      <c r="J99" s="221"/>
      <c r="K99" s="221"/>
      <c r="L99" s="221"/>
      <c r="M99" s="221"/>
      <c r="N99" s="221"/>
      <c r="O99" s="221"/>
      <c r="P99" s="3"/>
      <c r="Q99" s="221"/>
      <c r="R99" s="3"/>
      <c r="S99" s="221"/>
      <c r="T99" s="3"/>
      <c r="U99" s="221"/>
      <c r="V99" s="3"/>
      <c r="W99" s="221"/>
      <c r="X99" s="3"/>
      <c r="Y99" s="221"/>
      <c r="Z99" s="3"/>
      <c r="AA99" s="221"/>
      <c r="AB99" s="3"/>
      <c r="AC99" s="221"/>
      <c r="AD99" s="3"/>
      <c r="AE99" s="221"/>
      <c r="AF99" s="3"/>
      <c r="AG99" s="221"/>
      <c r="AH99" s="3"/>
      <c r="AI99" s="3"/>
      <c r="AJ99" s="3"/>
      <c r="AK99" s="3"/>
      <c r="AL99" s="3"/>
      <c r="AM99" s="3"/>
      <c r="AN99" s="3"/>
      <c r="AO99" s="3"/>
      <c r="AP99" s="3"/>
      <c r="AQ99" s="3"/>
      <c r="AR99" s="3"/>
      <c r="AS99" s="3"/>
    </row>
    <row r="100" spans="1:45" x14ac:dyDescent="0.25">
      <c r="A100" s="235"/>
      <c r="B100" s="235"/>
      <c r="C100" s="3"/>
      <c r="D100" s="3"/>
      <c r="E100" s="3"/>
      <c r="F100" s="221"/>
      <c r="G100" s="3"/>
      <c r="H100" s="221"/>
      <c r="I100" s="221"/>
      <c r="J100" s="221"/>
      <c r="K100" s="221"/>
      <c r="L100" s="221"/>
      <c r="M100" s="221"/>
      <c r="N100" s="221"/>
      <c r="O100" s="221"/>
      <c r="P100" s="3"/>
      <c r="Q100" s="221"/>
      <c r="R100" s="3"/>
      <c r="S100" s="221"/>
      <c r="T100" s="3"/>
      <c r="U100" s="221"/>
      <c r="V100" s="3"/>
      <c r="W100" s="221"/>
      <c r="X100" s="3"/>
      <c r="Y100" s="221"/>
      <c r="Z100" s="3"/>
      <c r="AA100" s="221"/>
      <c r="AB100" s="3"/>
      <c r="AC100" s="221"/>
      <c r="AD100" s="3"/>
      <c r="AE100" s="221"/>
      <c r="AF100" s="3"/>
      <c r="AG100" s="221"/>
      <c r="AH100" s="3"/>
      <c r="AI100" s="3"/>
      <c r="AJ100" s="3"/>
      <c r="AK100" s="3"/>
      <c r="AL100" s="3"/>
      <c r="AM100" s="3"/>
      <c r="AN100" s="3"/>
      <c r="AO100" s="3"/>
      <c r="AP100" s="3"/>
      <c r="AQ100" s="3"/>
      <c r="AR100" s="3"/>
      <c r="AS100" s="3"/>
    </row>
    <row r="101" spans="1:45" x14ac:dyDescent="0.25">
      <c r="A101" s="235"/>
      <c r="B101" s="235"/>
      <c r="C101" s="3"/>
      <c r="D101" s="3"/>
      <c r="E101" s="3"/>
      <c r="F101" s="221"/>
      <c r="G101" s="3"/>
      <c r="H101" s="221"/>
      <c r="I101" s="221"/>
      <c r="J101" s="221"/>
      <c r="K101" s="221"/>
      <c r="L101" s="221"/>
      <c r="M101" s="221"/>
      <c r="N101" s="221"/>
      <c r="O101" s="221"/>
      <c r="P101" s="3"/>
      <c r="Q101" s="221"/>
      <c r="R101" s="3"/>
      <c r="S101" s="221"/>
      <c r="T101" s="3"/>
      <c r="U101" s="221"/>
      <c r="V101" s="3"/>
      <c r="W101" s="221"/>
      <c r="X101" s="3"/>
      <c r="Y101" s="221"/>
      <c r="Z101" s="3"/>
      <c r="AA101" s="221"/>
      <c r="AB101" s="3"/>
      <c r="AC101" s="221"/>
      <c r="AD101" s="3"/>
      <c r="AE101" s="221"/>
      <c r="AF101" s="3"/>
      <c r="AG101" s="221"/>
      <c r="AH101" s="3"/>
      <c r="AI101" s="3"/>
      <c r="AJ101" s="3"/>
      <c r="AK101" s="3"/>
      <c r="AL101" s="3"/>
      <c r="AM101" s="3"/>
      <c r="AN101" s="3"/>
      <c r="AO101" s="3"/>
      <c r="AP101" s="3"/>
      <c r="AQ101" s="3"/>
      <c r="AR101" s="3"/>
      <c r="AS101" s="3"/>
    </row>
    <row r="102" spans="1:45" x14ac:dyDescent="0.25">
      <c r="A102" s="235"/>
      <c r="B102" s="235"/>
      <c r="C102" s="3"/>
      <c r="D102" s="3"/>
      <c r="E102" s="3"/>
      <c r="F102" s="221"/>
      <c r="G102" s="3"/>
      <c r="H102" s="221"/>
      <c r="I102" s="221"/>
      <c r="J102" s="221"/>
      <c r="K102" s="221"/>
      <c r="L102" s="221"/>
      <c r="M102" s="221"/>
      <c r="N102" s="221"/>
      <c r="O102" s="221"/>
      <c r="P102" s="3"/>
      <c r="Q102" s="221"/>
      <c r="R102" s="3"/>
      <c r="S102" s="221"/>
      <c r="T102" s="3"/>
      <c r="U102" s="221"/>
      <c r="V102" s="3"/>
      <c r="W102" s="221"/>
      <c r="X102" s="3"/>
      <c r="Y102" s="221"/>
      <c r="Z102" s="3"/>
      <c r="AA102" s="221"/>
      <c r="AB102" s="3"/>
      <c r="AC102" s="221"/>
      <c r="AD102" s="3"/>
      <c r="AE102" s="221"/>
      <c r="AF102" s="3"/>
      <c r="AG102" s="221"/>
      <c r="AH102" s="3"/>
      <c r="AI102" s="3"/>
      <c r="AJ102" s="3"/>
      <c r="AK102" s="3"/>
      <c r="AL102" s="3"/>
      <c r="AM102" s="3"/>
      <c r="AN102" s="3"/>
      <c r="AO102" s="3"/>
      <c r="AP102" s="3"/>
      <c r="AQ102" s="3"/>
      <c r="AR102" s="3"/>
      <c r="AS102" s="3"/>
    </row>
    <row r="103" spans="1:45" x14ac:dyDescent="0.25">
      <c r="A103" s="235"/>
      <c r="B103" s="235"/>
      <c r="C103" s="3"/>
      <c r="D103" s="3"/>
      <c r="E103" s="3"/>
      <c r="F103" s="221"/>
      <c r="G103" s="3"/>
      <c r="H103" s="221"/>
      <c r="I103" s="221"/>
      <c r="J103" s="221"/>
      <c r="K103" s="221"/>
      <c r="L103" s="221"/>
      <c r="M103" s="221"/>
      <c r="N103" s="221"/>
      <c r="O103" s="221"/>
      <c r="P103" s="3"/>
      <c r="Q103" s="221"/>
      <c r="R103" s="3"/>
      <c r="S103" s="221"/>
      <c r="T103" s="3"/>
      <c r="U103" s="221"/>
      <c r="V103" s="3"/>
      <c r="W103" s="221"/>
      <c r="X103" s="3"/>
      <c r="Y103" s="221"/>
      <c r="Z103" s="3"/>
      <c r="AA103" s="221"/>
      <c r="AB103" s="3"/>
      <c r="AC103" s="221"/>
      <c r="AD103" s="3"/>
      <c r="AE103" s="221"/>
      <c r="AF103" s="3"/>
      <c r="AG103" s="221"/>
      <c r="AH103" s="3"/>
      <c r="AI103" s="3"/>
      <c r="AJ103" s="3"/>
      <c r="AK103" s="3"/>
      <c r="AL103" s="3"/>
      <c r="AM103" s="3"/>
      <c r="AN103" s="3"/>
      <c r="AO103" s="3"/>
      <c r="AP103" s="3"/>
      <c r="AQ103" s="3"/>
      <c r="AR103" s="3"/>
      <c r="AS103" s="3"/>
    </row>
    <row r="104" spans="1:45" x14ac:dyDescent="0.25">
      <c r="A104" s="235"/>
      <c r="B104" s="235"/>
      <c r="C104" s="3"/>
      <c r="D104" s="3"/>
      <c r="E104" s="3"/>
      <c r="F104" s="221"/>
      <c r="G104" s="3"/>
      <c r="H104" s="221"/>
      <c r="I104" s="221"/>
      <c r="J104" s="221"/>
      <c r="K104" s="221"/>
      <c r="L104" s="221"/>
      <c r="M104" s="221"/>
      <c r="N104" s="221"/>
      <c r="O104" s="221"/>
      <c r="P104" s="3"/>
      <c r="Q104" s="221"/>
      <c r="R104" s="3"/>
      <c r="S104" s="221"/>
      <c r="T104" s="3"/>
      <c r="U104" s="221"/>
      <c r="V104" s="3"/>
      <c r="W104" s="221"/>
      <c r="X104" s="3"/>
      <c r="Y104" s="221"/>
      <c r="Z104" s="3"/>
      <c r="AA104" s="221"/>
      <c r="AB104" s="3"/>
      <c r="AC104" s="221"/>
      <c r="AD104" s="3"/>
      <c r="AE104" s="221"/>
      <c r="AF104" s="3"/>
      <c r="AG104" s="221"/>
      <c r="AH104" s="3"/>
      <c r="AI104" s="3"/>
      <c r="AJ104" s="3"/>
      <c r="AK104" s="3"/>
      <c r="AL104" s="3"/>
      <c r="AM104" s="3"/>
      <c r="AN104" s="3"/>
      <c r="AO104" s="3"/>
      <c r="AP104" s="3"/>
      <c r="AQ104" s="3"/>
      <c r="AR104" s="3"/>
      <c r="AS104" s="3"/>
    </row>
    <row r="105" spans="1:45" x14ac:dyDescent="0.25">
      <c r="A105" s="235"/>
      <c r="B105" s="235"/>
      <c r="C105" s="3"/>
      <c r="D105" s="3"/>
      <c r="E105" s="3"/>
      <c r="F105" s="221"/>
      <c r="G105" s="3"/>
      <c r="H105" s="221"/>
      <c r="I105" s="221"/>
      <c r="J105" s="221"/>
      <c r="K105" s="221"/>
      <c r="L105" s="221"/>
      <c r="M105" s="221"/>
      <c r="N105" s="221"/>
      <c r="O105" s="221"/>
      <c r="P105" s="3"/>
      <c r="Q105" s="221"/>
      <c r="R105" s="3"/>
      <c r="S105" s="221"/>
      <c r="T105" s="3"/>
      <c r="U105" s="221"/>
      <c r="V105" s="3"/>
      <c r="W105" s="221"/>
      <c r="X105" s="3"/>
      <c r="Y105" s="221"/>
      <c r="Z105" s="3"/>
      <c r="AA105" s="221"/>
      <c r="AB105" s="3"/>
      <c r="AC105" s="221"/>
      <c r="AD105" s="3"/>
      <c r="AE105" s="221"/>
      <c r="AF105" s="3"/>
      <c r="AG105" s="221"/>
      <c r="AH105" s="3"/>
      <c r="AI105" s="3"/>
      <c r="AJ105" s="3"/>
      <c r="AK105" s="3"/>
      <c r="AL105" s="3"/>
      <c r="AM105" s="3"/>
      <c r="AN105" s="3"/>
      <c r="AO105" s="3"/>
      <c r="AP105" s="3"/>
      <c r="AQ105" s="3"/>
      <c r="AR105" s="3"/>
      <c r="AS105" s="3"/>
    </row>
    <row r="106" spans="1:45" x14ac:dyDescent="0.25">
      <c r="A106" s="235"/>
      <c r="B106" s="235"/>
      <c r="C106" s="3"/>
      <c r="D106" s="3"/>
      <c r="E106" s="3"/>
      <c r="F106" s="221"/>
      <c r="G106" s="3"/>
      <c r="H106" s="221"/>
      <c r="I106" s="221"/>
      <c r="J106" s="221"/>
      <c r="K106" s="221"/>
      <c r="L106" s="221"/>
      <c r="M106" s="221"/>
      <c r="N106" s="221"/>
      <c r="O106" s="221"/>
      <c r="P106" s="3"/>
      <c r="Q106" s="221"/>
      <c r="R106" s="3"/>
      <c r="S106" s="221"/>
      <c r="T106" s="3"/>
      <c r="U106" s="221"/>
      <c r="V106" s="3"/>
      <c r="W106" s="221"/>
      <c r="X106" s="3"/>
      <c r="Y106" s="221"/>
      <c r="Z106" s="3"/>
      <c r="AA106" s="221"/>
      <c r="AB106" s="3"/>
      <c r="AC106" s="221"/>
      <c r="AD106" s="3"/>
      <c r="AE106" s="221"/>
      <c r="AF106" s="3"/>
      <c r="AG106" s="221"/>
      <c r="AH106" s="3"/>
      <c r="AI106" s="3"/>
      <c r="AJ106" s="3"/>
      <c r="AK106" s="3"/>
      <c r="AL106" s="3"/>
      <c r="AM106" s="3"/>
      <c r="AN106" s="3"/>
      <c r="AO106" s="3"/>
      <c r="AP106" s="3"/>
      <c r="AQ106" s="3"/>
      <c r="AR106" s="3"/>
      <c r="AS106" s="3"/>
    </row>
    <row r="107" spans="1:45" x14ac:dyDescent="0.25">
      <c r="A107" s="235"/>
      <c r="B107" s="235"/>
      <c r="C107" s="3"/>
      <c r="D107" s="3"/>
      <c r="E107" s="3"/>
      <c r="F107" s="221"/>
      <c r="G107" s="3"/>
      <c r="H107" s="221"/>
      <c r="I107" s="221"/>
      <c r="J107" s="221"/>
      <c r="K107" s="221"/>
      <c r="L107" s="221"/>
      <c r="M107" s="221"/>
      <c r="N107" s="221"/>
      <c r="O107" s="221"/>
      <c r="P107" s="3"/>
      <c r="Q107" s="221"/>
      <c r="R107" s="3"/>
      <c r="S107" s="221"/>
      <c r="T107" s="3"/>
      <c r="U107" s="221"/>
      <c r="V107" s="3"/>
      <c r="W107" s="221"/>
      <c r="X107" s="3"/>
      <c r="Y107" s="221"/>
      <c r="Z107" s="3"/>
      <c r="AA107" s="221"/>
      <c r="AB107" s="3"/>
      <c r="AC107" s="221"/>
      <c r="AD107" s="3"/>
      <c r="AE107" s="221"/>
      <c r="AF107" s="3"/>
      <c r="AG107" s="221"/>
      <c r="AH107" s="3"/>
      <c r="AI107" s="3"/>
      <c r="AJ107" s="3"/>
      <c r="AK107" s="3"/>
      <c r="AL107" s="3"/>
      <c r="AM107" s="3"/>
      <c r="AN107" s="3"/>
      <c r="AO107" s="3"/>
      <c r="AP107" s="3"/>
      <c r="AQ107" s="3"/>
      <c r="AR107" s="3"/>
      <c r="AS107" s="3"/>
    </row>
    <row r="108" spans="1:45" x14ac:dyDescent="0.25">
      <c r="A108" s="235"/>
      <c r="B108" s="235"/>
      <c r="C108" s="3"/>
      <c r="D108" s="3"/>
      <c r="E108" s="3"/>
      <c r="F108" s="221"/>
      <c r="G108" s="3"/>
      <c r="H108" s="221"/>
      <c r="I108" s="221"/>
      <c r="J108" s="221"/>
      <c r="K108" s="221"/>
      <c r="L108" s="221"/>
      <c r="M108" s="221"/>
      <c r="N108" s="221"/>
      <c r="O108" s="221"/>
      <c r="P108" s="3"/>
      <c r="Q108" s="221"/>
      <c r="R108" s="3"/>
      <c r="S108" s="221"/>
      <c r="T108" s="3"/>
      <c r="U108" s="221"/>
      <c r="V108" s="3"/>
      <c r="W108" s="221"/>
      <c r="X108" s="3"/>
      <c r="Y108" s="221"/>
      <c r="Z108" s="3"/>
      <c r="AA108" s="221"/>
      <c r="AB108" s="3"/>
      <c r="AC108" s="221"/>
      <c r="AD108" s="3"/>
      <c r="AE108" s="221"/>
      <c r="AF108" s="3"/>
      <c r="AG108" s="221"/>
      <c r="AH108" s="3"/>
      <c r="AI108" s="3"/>
      <c r="AJ108" s="3"/>
      <c r="AK108" s="3"/>
      <c r="AL108" s="3"/>
      <c r="AM108" s="3"/>
      <c r="AN108" s="3"/>
      <c r="AO108" s="3"/>
      <c r="AP108" s="3"/>
      <c r="AQ108" s="3"/>
      <c r="AR108" s="3"/>
      <c r="AS108" s="3"/>
    </row>
    <row r="109" spans="1:45" x14ac:dyDescent="0.25">
      <c r="A109" s="235"/>
      <c r="B109" s="235"/>
      <c r="C109" s="3"/>
      <c r="D109" s="3"/>
      <c r="E109" s="3"/>
      <c r="F109" s="221"/>
      <c r="G109" s="3"/>
      <c r="H109" s="221"/>
      <c r="I109" s="221"/>
      <c r="J109" s="221"/>
      <c r="K109" s="221"/>
      <c r="L109" s="221"/>
      <c r="M109" s="221"/>
      <c r="N109" s="221"/>
      <c r="O109" s="221"/>
      <c r="P109" s="3"/>
      <c r="Q109" s="221"/>
      <c r="R109" s="3"/>
      <c r="S109" s="221"/>
      <c r="T109" s="3"/>
      <c r="U109" s="221"/>
      <c r="V109" s="3"/>
      <c r="W109" s="221"/>
      <c r="X109" s="3"/>
      <c r="Y109" s="221"/>
      <c r="Z109" s="3"/>
      <c r="AA109" s="221"/>
      <c r="AB109" s="3"/>
      <c r="AC109" s="221"/>
      <c r="AD109" s="3"/>
      <c r="AE109" s="221"/>
      <c r="AF109" s="3"/>
      <c r="AG109" s="221"/>
      <c r="AH109" s="3"/>
      <c r="AI109" s="3"/>
      <c r="AJ109" s="3"/>
      <c r="AK109" s="3"/>
      <c r="AL109" s="3"/>
      <c r="AM109" s="3"/>
      <c r="AN109" s="3"/>
      <c r="AO109" s="3"/>
      <c r="AP109" s="3"/>
      <c r="AQ109" s="3"/>
      <c r="AR109" s="3"/>
      <c r="AS109" s="3"/>
    </row>
    <row r="110" spans="1:45" x14ac:dyDescent="0.25">
      <c r="A110" s="235"/>
      <c r="B110" s="235"/>
      <c r="C110" s="3"/>
      <c r="D110" s="3"/>
      <c r="E110" s="3"/>
      <c r="F110" s="221"/>
      <c r="G110" s="3"/>
      <c r="H110" s="221"/>
      <c r="I110" s="221"/>
      <c r="J110" s="221"/>
      <c r="K110" s="221"/>
      <c r="L110" s="221"/>
      <c r="M110" s="221"/>
      <c r="N110" s="221"/>
      <c r="O110" s="221"/>
      <c r="P110" s="3"/>
      <c r="Q110" s="221"/>
      <c r="R110" s="3"/>
      <c r="S110" s="221"/>
      <c r="T110" s="3"/>
      <c r="U110" s="221"/>
      <c r="V110" s="3"/>
      <c r="W110" s="221"/>
      <c r="X110" s="3"/>
      <c r="Y110" s="221"/>
      <c r="Z110" s="3"/>
      <c r="AA110" s="221"/>
      <c r="AB110" s="3"/>
      <c r="AC110" s="221"/>
      <c r="AD110" s="3"/>
      <c r="AE110" s="221"/>
      <c r="AF110" s="3"/>
      <c r="AG110" s="221"/>
      <c r="AH110" s="3"/>
      <c r="AI110" s="3"/>
      <c r="AJ110" s="3"/>
      <c r="AK110" s="3"/>
      <c r="AL110" s="3"/>
      <c r="AM110" s="3"/>
      <c r="AN110" s="3"/>
      <c r="AO110" s="3"/>
      <c r="AP110" s="3"/>
      <c r="AQ110" s="3"/>
      <c r="AR110" s="3"/>
      <c r="AS110" s="3"/>
    </row>
    <row r="111" spans="1:45" x14ac:dyDescent="0.25">
      <c r="A111" s="235"/>
      <c r="B111" s="235"/>
      <c r="C111" s="3"/>
      <c r="D111" s="3"/>
      <c r="E111" s="3"/>
      <c r="F111" s="221"/>
      <c r="G111" s="3"/>
      <c r="H111" s="221"/>
      <c r="I111" s="221"/>
      <c r="J111" s="221"/>
      <c r="K111" s="221"/>
      <c r="L111" s="221"/>
      <c r="M111" s="221"/>
      <c r="N111" s="221"/>
      <c r="O111" s="221"/>
      <c r="P111" s="3"/>
      <c r="Q111" s="221"/>
      <c r="R111" s="3"/>
      <c r="S111" s="221"/>
      <c r="T111" s="3"/>
      <c r="U111" s="221"/>
      <c r="V111" s="3"/>
      <c r="W111" s="221"/>
      <c r="X111" s="3"/>
      <c r="Y111" s="221"/>
      <c r="Z111" s="3"/>
      <c r="AA111" s="221"/>
      <c r="AB111" s="3"/>
      <c r="AC111" s="221"/>
      <c r="AD111" s="3"/>
      <c r="AE111" s="221"/>
      <c r="AF111" s="3"/>
      <c r="AG111" s="221"/>
      <c r="AH111" s="3"/>
      <c r="AI111" s="3"/>
      <c r="AJ111" s="3"/>
      <c r="AK111" s="3"/>
      <c r="AL111" s="3"/>
      <c r="AM111" s="3"/>
      <c r="AN111" s="3"/>
      <c r="AO111" s="3"/>
      <c r="AP111" s="3"/>
      <c r="AQ111" s="3"/>
      <c r="AR111" s="3"/>
      <c r="AS111" s="3"/>
    </row>
    <row r="112" spans="1:45" x14ac:dyDescent="0.25">
      <c r="A112" s="235"/>
      <c r="B112" s="235"/>
      <c r="C112" s="3"/>
      <c r="D112" s="3"/>
      <c r="E112" s="3"/>
      <c r="F112" s="221"/>
      <c r="G112" s="3"/>
      <c r="H112" s="221"/>
      <c r="I112" s="221"/>
      <c r="J112" s="221"/>
      <c r="K112" s="221"/>
      <c r="L112" s="221"/>
      <c r="M112" s="221"/>
      <c r="N112" s="221"/>
      <c r="O112" s="221"/>
      <c r="P112" s="3"/>
      <c r="Q112" s="221"/>
      <c r="R112" s="3"/>
      <c r="S112" s="221"/>
      <c r="T112" s="3"/>
      <c r="U112" s="221"/>
      <c r="V112" s="3"/>
      <c r="W112" s="221"/>
      <c r="X112" s="3"/>
      <c r="Y112" s="221"/>
      <c r="Z112" s="3"/>
      <c r="AA112" s="221"/>
      <c r="AB112" s="3"/>
      <c r="AC112" s="221"/>
      <c r="AD112" s="3"/>
      <c r="AE112" s="221"/>
      <c r="AF112" s="3"/>
      <c r="AG112" s="221"/>
      <c r="AH112" s="3"/>
      <c r="AI112" s="3"/>
      <c r="AJ112" s="3"/>
      <c r="AK112" s="3"/>
      <c r="AL112" s="3"/>
      <c r="AM112" s="3"/>
      <c r="AN112" s="3"/>
      <c r="AO112" s="3"/>
      <c r="AP112" s="3"/>
      <c r="AQ112" s="3"/>
      <c r="AR112" s="3"/>
      <c r="AS112" s="3"/>
    </row>
    <row r="113" spans="1:45" x14ac:dyDescent="0.25">
      <c r="A113" s="235"/>
      <c r="B113" s="235"/>
      <c r="C113" s="3"/>
      <c r="D113" s="3"/>
      <c r="E113" s="3"/>
      <c r="F113" s="221"/>
      <c r="G113" s="3"/>
      <c r="H113" s="221"/>
      <c r="I113" s="221"/>
      <c r="J113" s="221"/>
      <c r="K113" s="221"/>
      <c r="L113" s="221"/>
      <c r="M113" s="221"/>
      <c r="N113" s="221"/>
      <c r="O113" s="221"/>
      <c r="P113" s="3"/>
      <c r="Q113" s="221"/>
      <c r="R113" s="3"/>
      <c r="S113" s="221"/>
      <c r="T113" s="3"/>
      <c r="U113" s="221"/>
      <c r="V113" s="3"/>
      <c r="W113" s="221"/>
      <c r="X113" s="3"/>
      <c r="Y113" s="221"/>
      <c r="Z113" s="3"/>
      <c r="AA113" s="221"/>
      <c r="AB113" s="3"/>
      <c r="AC113" s="221"/>
      <c r="AD113" s="3"/>
      <c r="AE113" s="221"/>
      <c r="AF113" s="3"/>
      <c r="AG113" s="221"/>
      <c r="AH113" s="3"/>
      <c r="AI113" s="3"/>
      <c r="AJ113" s="3"/>
      <c r="AK113" s="3"/>
      <c r="AL113" s="3"/>
      <c r="AM113" s="3"/>
      <c r="AN113" s="3"/>
      <c r="AO113" s="3"/>
      <c r="AP113" s="3"/>
      <c r="AQ113" s="3"/>
      <c r="AR113" s="3"/>
      <c r="AS113" s="3"/>
    </row>
    <row r="114" spans="1:45" x14ac:dyDescent="0.25">
      <c r="A114" s="235"/>
      <c r="B114" s="235"/>
      <c r="C114" s="3"/>
      <c r="D114" s="3"/>
      <c r="E114" s="3"/>
      <c r="F114" s="221"/>
      <c r="G114" s="3"/>
      <c r="H114" s="221"/>
      <c r="I114" s="221"/>
      <c r="J114" s="221"/>
      <c r="K114" s="221"/>
      <c r="L114" s="221"/>
      <c r="M114" s="221"/>
      <c r="N114" s="221"/>
      <c r="O114" s="221"/>
      <c r="P114" s="3"/>
      <c r="Q114" s="221"/>
      <c r="R114" s="3"/>
      <c r="S114" s="221"/>
      <c r="T114" s="3"/>
      <c r="U114" s="221"/>
      <c r="V114" s="3"/>
      <c r="W114" s="221"/>
      <c r="X114" s="3"/>
      <c r="Y114" s="221"/>
      <c r="Z114" s="3"/>
      <c r="AA114" s="221"/>
      <c r="AB114" s="3"/>
      <c r="AC114" s="221"/>
      <c r="AD114" s="3"/>
      <c r="AE114" s="221"/>
      <c r="AF114" s="3"/>
      <c r="AG114" s="221"/>
      <c r="AH114" s="3"/>
      <c r="AI114" s="3"/>
      <c r="AJ114" s="3"/>
      <c r="AK114" s="3"/>
      <c r="AL114" s="3"/>
      <c r="AM114" s="3"/>
      <c r="AN114" s="3"/>
      <c r="AO114" s="3"/>
      <c r="AP114" s="3"/>
      <c r="AQ114" s="3"/>
      <c r="AR114" s="3"/>
      <c r="AS114" s="3"/>
    </row>
    <row r="115" spans="1:45" x14ac:dyDescent="0.25">
      <c r="A115" s="235"/>
      <c r="B115" s="235"/>
      <c r="C115" s="3"/>
      <c r="D115" s="3"/>
      <c r="E115" s="3"/>
      <c r="F115" s="221"/>
      <c r="G115" s="3"/>
      <c r="H115" s="221"/>
      <c r="I115" s="221"/>
      <c r="J115" s="221"/>
      <c r="K115" s="221"/>
      <c r="L115" s="221"/>
      <c r="M115" s="221"/>
      <c r="N115" s="221"/>
      <c r="O115" s="221"/>
      <c r="P115" s="3"/>
      <c r="Q115" s="221"/>
      <c r="R115" s="3"/>
      <c r="S115" s="221"/>
      <c r="T115" s="3"/>
      <c r="U115" s="221"/>
      <c r="V115" s="3"/>
      <c r="W115" s="221"/>
      <c r="X115" s="3"/>
      <c r="Y115" s="221"/>
      <c r="Z115" s="3"/>
      <c r="AA115" s="221"/>
      <c r="AB115" s="3"/>
      <c r="AC115" s="221"/>
      <c r="AD115" s="3"/>
      <c r="AE115" s="221"/>
      <c r="AF115" s="3"/>
      <c r="AG115" s="221"/>
      <c r="AH115" s="3"/>
      <c r="AI115" s="3"/>
      <c r="AJ115" s="3"/>
      <c r="AK115" s="3"/>
      <c r="AL115" s="3"/>
      <c r="AM115" s="3"/>
      <c r="AN115" s="3"/>
      <c r="AO115" s="3"/>
      <c r="AP115" s="3"/>
      <c r="AQ115" s="3"/>
      <c r="AR115" s="3"/>
      <c r="AS115" s="3"/>
    </row>
    <row r="116" spans="1:45" x14ac:dyDescent="0.25">
      <c r="A116" s="235"/>
      <c r="B116" s="235"/>
      <c r="C116" s="3"/>
      <c r="D116" s="3"/>
      <c r="E116" s="3"/>
      <c r="F116" s="221"/>
      <c r="G116" s="3"/>
      <c r="H116" s="221"/>
      <c r="I116" s="221"/>
      <c r="J116" s="221"/>
      <c r="K116" s="221"/>
      <c r="L116" s="221"/>
      <c r="M116" s="221"/>
      <c r="N116" s="221"/>
      <c r="O116" s="221"/>
      <c r="P116" s="3"/>
      <c r="Q116" s="221"/>
      <c r="R116" s="3"/>
      <c r="S116" s="221"/>
      <c r="T116" s="3"/>
      <c r="U116" s="221"/>
      <c r="V116" s="3"/>
      <c r="W116" s="221"/>
      <c r="X116" s="3"/>
      <c r="Y116" s="221"/>
      <c r="Z116" s="3"/>
      <c r="AA116" s="221"/>
      <c r="AB116" s="3"/>
      <c r="AC116" s="221"/>
      <c r="AD116" s="3"/>
      <c r="AE116" s="221"/>
      <c r="AF116" s="3"/>
      <c r="AG116" s="221"/>
      <c r="AH116" s="3"/>
      <c r="AI116" s="3"/>
      <c r="AJ116" s="3"/>
      <c r="AK116" s="3"/>
      <c r="AL116" s="3"/>
      <c r="AM116" s="3"/>
      <c r="AN116" s="3"/>
      <c r="AO116" s="3"/>
      <c r="AP116" s="3"/>
      <c r="AQ116" s="3"/>
      <c r="AR116" s="3"/>
      <c r="AS116" s="3"/>
    </row>
    <row r="117" spans="1:45" x14ac:dyDescent="0.25">
      <c r="A117" s="235"/>
      <c r="B117" s="235"/>
      <c r="C117" s="3"/>
      <c r="D117" s="3"/>
      <c r="E117" s="3"/>
      <c r="F117" s="221"/>
      <c r="G117" s="3"/>
      <c r="H117" s="221"/>
      <c r="I117" s="221"/>
      <c r="J117" s="221"/>
      <c r="K117" s="221"/>
      <c r="L117" s="221"/>
      <c r="M117" s="221"/>
      <c r="N117" s="221"/>
      <c r="O117" s="221"/>
      <c r="P117" s="3"/>
      <c r="Q117" s="221"/>
      <c r="R117" s="3"/>
      <c r="S117" s="221"/>
      <c r="T117" s="3"/>
      <c r="U117" s="221"/>
      <c r="V117" s="3"/>
      <c r="W117" s="221"/>
      <c r="X117" s="3"/>
      <c r="Y117" s="221"/>
      <c r="Z117" s="3"/>
      <c r="AA117" s="221"/>
      <c r="AB117" s="3"/>
      <c r="AC117" s="221"/>
      <c r="AD117" s="3"/>
      <c r="AE117" s="221"/>
      <c r="AF117" s="3"/>
      <c r="AG117" s="221"/>
      <c r="AH117" s="3"/>
      <c r="AI117" s="3"/>
      <c r="AJ117" s="3"/>
      <c r="AK117" s="3"/>
      <c r="AL117" s="3"/>
      <c r="AM117" s="3"/>
      <c r="AN117" s="3"/>
      <c r="AO117" s="3"/>
      <c r="AP117" s="3"/>
      <c r="AQ117" s="3"/>
      <c r="AR117" s="3"/>
      <c r="AS117" s="3"/>
    </row>
    <row r="118" spans="1:45" x14ac:dyDescent="0.25">
      <c r="A118" s="235"/>
      <c r="B118" s="235"/>
      <c r="C118" s="3"/>
      <c r="D118" s="3"/>
      <c r="E118" s="3"/>
      <c r="F118" s="221"/>
      <c r="G118" s="3"/>
      <c r="H118" s="221"/>
      <c r="I118" s="221"/>
      <c r="J118" s="221"/>
      <c r="K118" s="221"/>
      <c r="L118" s="221"/>
      <c r="M118" s="221"/>
      <c r="N118" s="221"/>
      <c r="O118" s="221"/>
      <c r="P118" s="3"/>
      <c r="Q118" s="221"/>
      <c r="R118" s="3"/>
      <c r="S118" s="221"/>
      <c r="T118" s="3"/>
      <c r="U118" s="221"/>
      <c r="V118" s="3"/>
      <c r="W118" s="221"/>
      <c r="X118" s="3"/>
      <c r="Y118" s="221"/>
      <c r="Z118" s="3"/>
      <c r="AA118" s="221"/>
      <c r="AB118" s="3"/>
      <c r="AC118" s="221"/>
      <c r="AD118" s="3"/>
      <c r="AE118" s="221"/>
      <c r="AF118" s="3"/>
      <c r="AG118" s="221"/>
      <c r="AH118" s="3"/>
      <c r="AI118" s="3"/>
      <c r="AJ118" s="3"/>
      <c r="AK118" s="3"/>
      <c r="AL118" s="3"/>
      <c r="AM118" s="3"/>
      <c r="AN118" s="3"/>
      <c r="AO118" s="3"/>
      <c r="AP118" s="3"/>
      <c r="AQ118" s="3"/>
      <c r="AR118" s="3"/>
      <c r="AS118" s="3"/>
    </row>
    <row r="119" spans="1:45" x14ac:dyDescent="0.25">
      <c r="A119" s="235"/>
      <c r="B119" s="235"/>
      <c r="C119" s="3"/>
      <c r="D119" s="3"/>
      <c r="E119" s="3"/>
      <c r="F119" s="221"/>
      <c r="G119" s="3"/>
      <c r="H119" s="221"/>
      <c r="I119" s="221"/>
      <c r="J119" s="221"/>
      <c r="K119" s="221"/>
      <c r="L119" s="221"/>
      <c r="M119" s="221"/>
      <c r="N119" s="221"/>
      <c r="O119" s="221"/>
      <c r="P119" s="3"/>
      <c r="Q119" s="221"/>
      <c r="R119" s="3"/>
      <c r="S119" s="221"/>
      <c r="T119" s="3"/>
      <c r="U119" s="221"/>
      <c r="V119" s="3"/>
      <c r="W119" s="221"/>
      <c r="X119" s="3"/>
      <c r="Y119" s="221"/>
      <c r="Z119" s="3"/>
      <c r="AA119" s="221"/>
      <c r="AB119" s="3"/>
      <c r="AC119" s="221"/>
      <c r="AD119" s="3"/>
      <c r="AE119" s="221"/>
      <c r="AF119" s="3"/>
      <c r="AG119" s="221"/>
      <c r="AH119" s="3"/>
      <c r="AI119" s="3"/>
      <c r="AJ119" s="3"/>
      <c r="AK119" s="3"/>
      <c r="AL119" s="3"/>
      <c r="AM119" s="3"/>
      <c r="AN119" s="3"/>
      <c r="AO119" s="3"/>
      <c r="AP119" s="3"/>
      <c r="AQ119" s="3"/>
      <c r="AR119" s="3"/>
      <c r="AS119" s="3"/>
    </row>
    <row r="120" spans="1:45" x14ac:dyDescent="0.25">
      <c r="A120" s="235"/>
      <c r="B120" s="235"/>
      <c r="C120" s="3"/>
      <c r="D120" s="3"/>
      <c r="E120" s="3"/>
      <c r="F120" s="221"/>
      <c r="G120" s="3"/>
      <c r="H120" s="221"/>
      <c r="I120" s="221"/>
      <c r="J120" s="221"/>
      <c r="K120" s="221"/>
      <c r="L120" s="221"/>
      <c r="M120" s="221"/>
      <c r="N120" s="221"/>
      <c r="O120" s="221"/>
      <c r="P120" s="3"/>
      <c r="Q120" s="221"/>
      <c r="R120" s="3"/>
      <c r="S120" s="221"/>
      <c r="T120" s="3"/>
      <c r="U120" s="221"/>
      <c r="V120" s="3"/>
      <c r="W120" s="221"/>
      <c r="X120" s="3"/>
      <c r="Y120" s="221"/>
      <c r="Z120" s="3"/>
      <c r="AA120" s="221"/>
      <c r="AB120" s="3"/>
      <c r="AC120" s="221"/>
      <c r="AD120" s="3"/>
      <c r="AE120" s="221"/>
      <c r="AF120" s="3"/>
      <c r="AG120" s="221"/>
      <c r="AH120" s="3"/>
      <c r="AI120" s="3"/>
      <c r="AJ120" s="3"/>
      <c r="AK120" s="3"/>
      <c r="AL120" s="3"/>
      <c r="AM120" s="3"/>
      <c r="AN120" s="3"/>
      <c r="AO120" s="3"/>
      <c r="AP120" s="3"/>
      <c r="AQ120" s="3"/>
      <c r="AR120" s="3"/>
      <c r="AS120" s="3"/>
    </row>
    <row r="121" spans="1:45" x14ac:dyDescent="0.25">
      <c r="A121" s="235"/>
      <c r="B121" s="235"/>
      <c r="C121" s="3"/>
      <c r="D121" s="3"/>
      <c r="E121" s="3"/>
      <c r="F121" s="221"/>
      <c r="G121" s="3"/>
      <c r="H121" s="221"/>
      <c r="I121" s="221"/>
      <c r="J121" s="221"/>
      <c r="K121" s="221"/>
      <c r="L121" s="221"/>
      <c r="M121" s="221"/>
      <c r="N121" s="221"/>
      <c r="O121" s="221"/>
      <c r="P121" s="3"/>
      <c r="Q121" s="221"/>
      <c r="R121" s="3"/>
      <c r="S121" s="221"/>
      <c r="T121" s="3"/>
      <c r="U121" s="221"/>
      <c r="V121" s="3"/>
      <c r="W121" s="221"/>
      <c r="X121" s="3"/>
      <c r="Y121" s="221"/>
      <c r="Z121" s="3"/>
      <c r="AA121" s="221"/>
      <c r="AB121" s="3"/>
      <c r="AC121" s="221"/>
      <c r="AD121" s="3"/>
      <c r="AE121" s="221"/>
      <c r="AF121" s="3"/>
      <c r="AG121" s="221"/>
      <c r="AH121" s="3"/>
      <c r="AI121" s="3"/>
      <c r="AJ121" s="3"/>
      <c r="AK121" s="3"/>
      <c r="AL121" s="3"/>
      <c r="AM121" s="3"/>
      <c r="AN121" s="3"/>
      <c r="AO121" s="3"/>
      <c r="AP121" s="3"/>
      <c r="AQ121" s="3"/>
      <c r="AR121" s="3"/>
      <c r="AS121" s="3"/>
    </row>
    <row r="122" spans="1:45" x14ac:dyDescent="0.25">
      <c r="A122" s="235"/>
      <c r="B122" s="235"/>
      <c r="C122" s="3"/>
      <c r="D122" s="3"/>
      <c r="E122" s="3"/>
      <c r="F122" s="221"/>
      <c r="G122" s="3"/>
      <c r="H122" s="221"/>
      <c r="I122" s="221"/>
      <c r="J122" s="221"/>
      <c r="K122" s="221"/>
      <c r="L122" s="221"/>
      <c r="M122" s="221"/>
      <c r="N122" s="221"/>
      <c r="O122" s="221"/>
      <c r="P122" s="3"/>
      <c r="Q122" s="221"/>
      <c r="R122" s="3"/>
      <c r="S122" s="221"/>
      <c r="T122" s="3"/>
      <c r="U122" s="221"/>
      <c r="V122" s="3"/>
      <c r="W122" s="221"/>
      <c r="X122" s="3"/>
      <c r="Y122" s="221"/>
      <c r="Z122" s="3"/>
      <c r="AA122" s="221"/>
      <c r="AB122" s="3"/>
      <c r="AC122" s="221"/>
      <c r="AD122" s="3"/>
      <c r="AE122" s="221"/>
      <c r="AF122" s="3"/>
      <c r="AG122" s="221"/>
      <c r="AH122" s="3"/>
      <c r="AI122" s="3"/>
      <c r="AJ122" s="3"/>
      <c r="AK122" s="3"/>
      <c r="AL122" s="3"/>
      <c r="AM122" s="3"/>
      <c r="AN122" s="3"/>
      <c r="AO122" s="3"/>
      <c r="AP122" s="3"/>
      <c r="AQ122" s="3"/>
      <c r="AR122" s="3"/>
      <c r="AS122" s="3"/>
    </row>
    <row r="123" spans="1:45" x14ac:dyDescent="0.25">
      <c r="A123" s="235"/>
      <c r="B123" s="235"/>
      <c r="C123" s="3"/>
      <c r="D123" s="3"/>
      <c r="E123" s="3"/>
      <c r="F123" s="221"/>
      <c r="G123" s="3"/>
      <c r="H123" s="221"/>
      <c r="I123" s="221"/>
      <c r="J123" s="221"/>
      <c r="K123" s="221"/>
      <c r="L123" s="221"/>
      <c r="M123" s="221"/>
      <c r="N123" s="221"/>
      <c r="O123" s="221"/>
      <c r="P123" s="3"/>
      <c r="Q123" s="221"/>
      <c r="R123" s="3"/>
      <c r="S123" s="221"/>
      <c r="T123" s="3"/>
      <c r="U123" s="221"/>
      <c r="V123" s="3"/>
      <c r="W123" s="221"/>
      <c r="X123" s="3"/>
      <c r="Y123" s="221"/>
      <c r="Z123" s="3"/>
      <c r="AA123" s="221"/>
      <c r="AB123" s="3"/>
      <c r="AC123" s="221"/>
      <c r="AD123" s="3"/>
      <c r="AE123" s="221"/>
      <c r="AF123" s="3"/>
      <c r="AG123" s="221"/>
      <c r="AH123" s="3"/>
      <c r="AI123" s="3"/>
      <c r="AJ123" s="3"/>
      <c r="AK123" s="3"/>
      <c r="AL123" s="3"/>
      <c r="AM123" s="3"/>
      <c r="AN123" s="3"/>
      <c r="AO123" s="3"/>
      <c r="AP123" s="3"/>
      <c r="AQ123" s="3"/>
      <c r="AR123" s="3"/>
      <c r="AS123" s="3"/>
    </row>
    <row r="124" spans="1:45" x14ac:dyDescent="0.25">
      <c r="A124" s="235"/>
      <c r="B124" s="235"/>
      <c r="C124" s="3"/>
      <c r="D124" s="3"/>
      <c r="E124" s="3"/>
      <c r="F124" s="221"/>
      <c r="G124" s="3"/>
      <c r="H124" s="221"/>
      <c r="I124" s="221"/>
      <c r="J124" s="221"/>
      <c r="K124" s="221"/>
      <c r="L124" s="221"/>
      <c r="M124" s="221"/>
      <c r="N124" s="221"/>
      <c r="O124" s="221"/>
      <c r="P124" s="3"/>
      <c r="Q124" s="221"/>
      <c r="R124" s="3"/>
      <c r="S124" s="221"/>
      <c r="T124" s="3"/>
      <c r="U124" s="221"/>
      <c r="V124" s="3"/>
      <c r="W124" s="221"/>
      <c r="X124" s="3"/>
      <c r="Y124" s="221"/>
      <c r="Z124" s="3"/>
      <c r="AA124" s="221"/>
      <c r="AB124" s="3"/>
      <c r="AC124" s="221"/>
      <c r="AD124" s="3"/>
      <c r="AE124" s="221"/>
      <c r="AF124" s="3"/>
      <c r="AG124" s="221"/>
      <c r="AH124" s="3"/>
      <c r="AI124" s="3"/>
      <c r="AJ124" s="3"/>
      <c r="AK124" s="3"/>
      <c r="AL124" s="3"/>
      <c r="AM124" s="3"/>
      <c r="AN124" s="3"/>
      <c r="AO124" s="3"/>
      <c r="AP124" s="3"/>
      <c r="AQ124" s="3"/>
      <c r="AR124" s="3"/>
      <c r="AS124" s="3"/>
    </row>
    <row r="125" spans="1:45" x14ac:dyDescent="0.25">
      <c r="A125" s="235"/>
      <c r="B125" s="235"/>
      <c r="C125" s="3"/>
      <c r="D125" s="3"/>
      <c r="E125" s="3"/>
      <c r="F125" s="221"/>
      <c r="G125" s="3"/>
      <c r="H125" s="221"/>
      <c r="I125" s="221"/>
      <c r="J125" s="221"/>
      <c r="K125" s="221"/>
      <c r="L125" s="221"/>
      <c r="M125" s="221"/>
      <c r="N125" s="221"/>
      <c r="O125" s="221"/>
      <c r="P125" s="3"/>
      <c r="Q125" s="221"/>
      <c r="R125" s="3"/>
      <c r="S125" s="221"/>
      <c r="T125" s="3"/>
      <c r="U125" s="221"/>
      <c r="V125" s="3"/>
      <c r="W125" s="221"/>
      <c r="X125" s="3"/>
      <c r="Y125" s="221"/>
      <c r="Z125" s="3"/>
      <c r="AA125" s="221"/>
      <c r="AB125" s="3"/>
      <c r="AC125" s="221"/>
      <c r="AD125" s="3"/>
      <c r="AE125" s="221"/>
      <c r="AF125" s="3"/>
      <c r="AG125" s="221"/>
      <c r="AH125" s="3"/>
      <c r="AI125" s="3"/>
      <c r="AJ125" s="3"/>
      <c r="AK125" s="3"/>
      <c r="AL125" s="3"/>
      <c r="AM125" s="3"/>
      <c r="AN125" s="3"/>
      <c r="AO125" s="3"/>
      <c r="AP125" s="3"/>
      <c r="AQ125" s="3"/>
      <c r="AR125" s="3"/>
      <c r="AS125" s="3"/>
    </row>
    <row r="126" spans="1:45" x14ac:dyDescent="0.25">
      <c r="A126" s="235"/>
      <c r="B126" s="235"/>
      <c r="C126" s="3"/>
      <c r="D126" s="3"/>
      <c r="E126" s="3"/>
      <c r="F126" s="221"/>
      <c r="G126" s="3"/>
      <c r="H126" s="221"/>
      <c r="I126" s="221"/>
      <c r="J126" s="221"/>
      <c r="K126" s="221"/>
      <c r="L126" s="221"/>
      <c r="M126" s="221"/>
      <c r="N126" s="221"/>
      <c r="O126" s="221"/>
      <c r="P126" s="3"/>
      <c r="Q126" s="221"/>
      <c r="R126" s="3"/>
      <c r="S126" s="221"/>
      <c r="T126" s="3"/>
      <c r="U126" s="221"/>
      <c r="V126" s="3"/>
      <c r="W126" s="221"/>
      <c r="X126" s="3"/>
      <c r="Y126" s="221"/>
      <c r="Z126" s="3"/>
      <c r="AA126" s="221"/>
      <c r="AB126" s="3"/>
      <c r="AC126" s="221"/>
      <c r="AD126" s="3"/>
      <c r="AE126" s="221"/>
      <c r="AF126" s="3"/>
      <c r="AG126" s="221"/>
      <c r="AH126" s="3"/>
      <c r="AI126" s="3"/>
      <c r="AJ126" s="3"/>
      <c r="AK126" s="3"/>
      <c r="AL126" s="3"/>
      <c r="AM126" s="3"/>
      <c r="AN126" s="3"/>
      <c r="AO126" s="3"/>
      <c r="AP126" s="3"/>
      <c r="AQ126" s="3"/>
      <c r="AR126" s="3"/>
      <c r="AS126" s="3"/>
    </row>
    <row r="127" spans="1:45" x14ac:dyDescent="0.25">
      <c r="A127" s="235"/>
      <c r="B127" s="235"/>
      <c r="C127" s="3"/>
      <c r="D127" s="3"/>
      <c r="E127" s="3"/>
      <c r="F127" s="221"/>
      <c r="G127" s="3"/>
      <c r="H127" s="221"/>
      <c r="I127" s="221"/>
      <c r="J127" s="221"/>
      <c r="K127" s="221"/>
      <c r="L127" s="221"/>
      <c r="M127" s="221"/>
      <c r="N127" s="221"/>
      <c r="O127" s="221"/>
      <c r="P127" s="3"/>
      <c r="Q127" s="221"/>
      <c r="R127" s="3"/>
      <c r="S127" s="221"/>
      <c r="T127" s="3"/>
      <c r="U127" s="221"/>
      <c r="V127" s="3"/>
      <c r="W127" s="221"/>
      <c r="X127" s="3"/>
      <c r="Y127" s="221"/>
      <c r="Z127" s="3"/>
      <c r="AA127" s="221"/>
      <c r="AB127" s="3"/>
      <c r="AC127" s="221"/>
      <c r="AD127" s="3"/>
      <c r="AE127" s="221"/>
      <c r="AF127" s="3"/>
      <c r="AG127" s="221"/>
      <c r="AH127" s="3"/>
      <c r="AI127" s="3"/>
      <c r="AJ127" s="3"/>
      <c r="AK127" s="3"/>
      <c r="AL127" s="3"/>
      <c r="AM127" s="3"/>
      <c r="AN127" s="3"/>
      <c r="AO127" s="3"/>
      <c r="AP127" s="3"/>
      <c r="AQ127" s="3"/>
      <c r="AR127" s="3"/>
      <c r="AS127" s="3"/>
    </row>
    <row r="128" spans="1:45" x14ac:dyDescent="0.25">
      <c r="A128" s="235"/>
      <c r="B128" s="235"/>
      <c r="C128" s="3"/>
      <c r="D128" s="3"/>
      <c r="E128" s="3"/>
      <c r="F128" s="221"/>
      <c r="G128" s="3"/>
      <c r="H128" s="221"/>
      <c r="I128" s="221"/>
      <c r="J128" s="221"/>
      <c r="K128" s="221"/>
      <c r="L128" s="221"/>
      <c r="M128" s="221"/>
      <c r="N128" s="221"/>
      <c r="O128" s="221"/>
      <c r="P128" s="3"/>
      <c r="Q128" s="221"/>
      <c r="R128" s="3"/>
      <c r="S128" s="221"/>
      <c r="T128" s="3"/>
      <c r="U128" s="221"/>
      <c r="V128" s="3"/>
      <c r="W128" s="221"/>
      <c r="X128" s="3"/>
      <c r="Y128" s="221"/>
      <c r="Z128" s="3"/>
      <c r="AA128" s="221"/>
      <c r="AB128" s="3"/>
      <c r="AC128" s="221"/>
      <c r="AD128" s="3"/>
      <c r="AE128" s="221"/>
      <c r="AF128" s="3"/>
      <c r="AG128" s="221"/>
      <c r="AH128" s="3"/>
      <c r="AI128" s="3"/>
      <c r="AJ128" s="3"/>
      <c r="AK128" s="3"/>
      <c r="AL128" s="3"/>
      <c r="AM128" s="3"/>
      <c r="AN128" s="3"/>
      <c r="AO128" s="3"/>
      <c r="AP128" s="3"/>
      <c r="AQ128" s="3"/>
      <c r="AR128" s="3"/>
      <c r="AS128" s="3"/>
    </row>
    <row r="129" spans="1:45" x14ac:dyDescent="0.25">
      <c r="A129" s="235"/>
      <c r="B129" s="235"/>
      <c r="C129" s="3"/>
      <c r="D129" s="3"/>
      <c r="E129" s="3"/>
      <c r="F129" s="221"/>
      <c r="G129" s="3"/>
      <c r="H129" s="221"/>
      <c r="I129" s="221"/>
      <c r="J129" s="221"/>
      <c r="K129" s="221"/>
      <c r="L129" s="221"/>
      <c r="M129" s="221"/>
      <c r="N129" s="221"/>
      <c r="O129" s="221"/>
      <c r="P129" s="3"/>
      <c r="Q129" s="221"/>
      <c r="R129" s="3"/>
      <c r="S129" s="221"/>
      <c r="T129" s="3"/>
      <c r="U129" s="221"/>
      <c r="V129" s="3"/>
      <c r="W129" s="221"/>
      <c r="X129" s="3"/>
      <c r="Y129" s="221"/>
      <c r="Z129" s="3"/>
      <c r="AA129" s="221"/>
      <c r="AB129" s="3"/>
      <c r="AC129" s="221"/>
      <c r="AD129" s="3"/>
      <c r="AE129" s="221"/>
      <c r="AF129" s="3"/>
      <c r="AG129" s="221"/>
      <c r="AH129" s="3"/>
      <c r="AI129" s="3"/>
      <c r="AJ129" s="3"/>
      <c r="AK129" s="3"/>
      <c r="AL129" s="3"/>
      <c r="AM129" s="3"/>
      <c r="AN129" s="3"/>
      <c r="AO129" s="3"/>
      <c r="AP129" s="3"/>
      <c r="AQ129" s="3"/>
      <c r="AR129" s="3"/>
      <c r="AS129" s="3"/>
    </row>
    <row r="130" spans="1:45" x14ac:dyDescent="0.25">
      <c r="A130" s="235"/>
      <c r="B130" s="235"/>
      <c r="C130" s="3"/>
      <c r="D130" s="3"/>
      <c r="E130" s="3"/>
      <c r="F130" s="221"/>
      <c r="G130" s="3"/>
      <c r="H130" s="221"/>
      <c r="I130" s="221"/>
      <c r="J130" s="221"/>
      <c r="K130" s="221"/>
      <c r="L130" s="221"/>
      <c r="M130" s="221"/>
      <c r="N130" s="221"/>
      <c r="O130" s="221"/>
      <c r="P130" s="3"/>
      <c r="Q130" s="221"/>
      <c r="R130" s="3"/>
      <c r="S130" s="221"/>
      <c r="T130" s="3"/>
      <c r="U130" s="221"/>
      <c r="V130" s="3"/>
      <c r="W130" s="221"/>
      <c r="X130" s="3"/>
      <c r="Y130" s="221"/>
      <c r="Z130" s="3"/>
      <c r="AA130" s="221"/>
      <c r="AB130" s="3"/>
      <c r="AC130" s="221"/>
      <c r="AD130" s="3"/>
      <c r="AE130" s="221"/>
      <c r="AF130" s="3"/>
      <c r="AG130" s="221"/>
      <c r="AH130" s="3"/>
      <c r="AI130" s="3"/>
      <c r="AJ130" s="3"/>
      <c r="AK130" s="3"/>
      <c r="AL130" s="3"/>
      <c r="AM130" s="3"/>
      <c r="AN130" s="3"/>
      <c r="AO130" s="3"/>
      <c r="AP130" s="3"/>
      <c r="AQ130" s="3"/>
      <c r="AR130" s="3"/>
      <c r="AS130" s="3"/>
    </row>
    <row r="131" spans="1:45" x14ac:dyDescent="0.25">
      <c r="A131" s="235"/>
      <c r="B131" s="235"/>
      <c r="C131" s="3"/>
      <c r="D131" s="3"/>
      <c r="E131" s="3"/>
      <c r="F131" s="221"/>
      <c r="G131" s="3"/>
      <c r="H131" s="221"/>
      <c r="I131" s="221"/>
      <c r="J131" s="221"/>
      <c r="K131" s="221"/>
      <c r="L131" s="221"/>
      <c r="M131" s="221"/>
      <c r="N131" s="221"/>
      <c r="O131" s="221"/>
      <c r="P131" s="3"/>
      <c r="Q131" s="221"/>
      <c r="R131" s="3"/>
      <c r="S131" s="221"/>
      <c r="T131" s="3"/>
      <c r="U131" s="221"/>
      <c r="V131" s="3"/>
      <c r="W131" s="221"/>
      <c r="X131" s="3"/>
      <c r="Y131" s="221"/>
      <c r="Z131" s="3"/>
      <c r="AA131" s="221"/>
      <c r="AB131" s="3"/>
      <c r="AC131" s="221"/>
      <c r="AD131" s="3"/>
      <c r="AE131" s="221"/>
      <c r="AF131" s="3"/>
      <c r="AG131" s="221"/>
      <c r="AH131" s="3"/>
      <c r="AI131" s="3"/>
      <c r="AJ131" s="3"/>
      <c r="AK131" s="3"/>
      <c r="AL131" s="3"/>
      <c r="AM131" s="3"/>
      <c r="AN131" s="3"/>
      <c r="AO131" s="3"/>
      <c r="AP131" s="3"/>
      <c r="AQ131" s="3"/>
      <c r="AR131" s="3"/>
      <c r="AS131" s="3"/>
    </row>
    <row r="132" spans="1:45" x14ac:dyDescent="0.25">
      <c r="A132" s="235"/>
      <c r="B132" s="235"/>
      <c r="C132" s="3"/>
      <c r="D132" s="3"/>
      <c r="E132" s="3"/>
      <c r="F132" s="221"/>
      <c r="G132" s="3"/>
      <c r="H132" s="221"/>
      <c r="I132" s="221"/>
      <c r="J132" s="221"/>
      <c r="K132" s="221"/>
      <c r="L132" s="221"/>
      <c r="M132" s="221"/>
      <c r="N132" s="221"/>
      <c r="O132" s="221"/>
      <c r="P132" s="3"/>
      <c r="Q132" s="221"/>
      <c r="R132" s="3"/>
      <c r="S132" s="221"/>
      <c r="T132" s="3"/>
      <c r="U132" s="221"/>
      <c r="V132" s="3"/>
      <c r="W132" s="221"/>
      <c r="X132" s="3"/>
      <c r="Y132" s="221"/>
      <c r="Z132" s="3"/>
      <c r="AA132" s="221"/>
      <c r="AB132" s="3"/>
      <c r="AC132" s="221"/>
      <c r="AD132" s="3"/>
      <c r="AE132" s="221"/>
      <c r="AF132" s="3"/>
      <c r="AG132" s="221"/>
      <c r="AH132" s="3"/>
      <c r="AI132" s="3"/>
      <c r="AJ132" s="3"/>
      <c r="AK132" s="3"/>
      <c r="AL132" s="3"/>
      <c r="AM132" s="3"/>
      <c r="AN132" s="3"/>
      <c r="AO132" s="3"/>
      <c r="AP132" s="3"/>
      <c r="AQ132" s="3"/>
      <c r="AR132" s="3"/>
      <c r="AS132" s="3"/>
    </row>
    <row r="133" spans="1:45" x14ac:dyDescent="0.25">
      <c r="A133" s="235"/>
      <c r="B133" s="235"/>
      <c r="C133" s="3"/>
      <c r="D133" s="3"/>
      <c r="E133" s="3"/>
      <c r="F133" s="221"/>
      <c r="G133" s="3"/>
      <c r="H133" s="221"/>
      <c r="I133" s="221"/>
      <c r="J133" s="221"/>
      <c r="K133" s="221"/>
      <c r="L133" s="221"/>
      <c r="M133" s="221"/>
      <c r="N133" s="221"/>
      <c r="O133" s="221"/>
      <c r="P133" s="3"/>
      <c r="Q133" s="221"/>
      <c r="R133" s="3"/>
      <c r="S133" s="221"/>
      <c r="T133" s="3"/>
      <c r="U133" s="221"/>
      <c r="V133" s="3"/>
      <c r="W133" s="221"/>
      <c r="X133" s="3"/>
      <c r="Y133" s="221"/>
      <c r="Z133" s="3"/>
      <c r="AA133" s="221"/>
      <c r="AB133" s="3"/>
      <c r="AC133" s="221"/>
      <c r="AD133" s="3"/>
      <c r="AE133" s="221"/>
      <c r="AF133" s="3"/>
      <c r="AG133" s="221"/>
      <c r="AH133" s="3"/>
      <c r="AI133" s="3"/>
      <c r="AJ133" s="3"/>
      <c r="AK133" s="3"/>
      <c r="AL133" s="3"/>
      <c r="AM133" s="3"/>
      <c r="AN133" s="3"/>
      <c r="AO133" s="3"/>
      <c r="AP133" s="3"/>
      <c r="AQ133" s="3"/>
      <c r="AR133" s="3"/>
      <c r="AS133" s="3"/>
    </row>
    <row r="134" spans="1:45" x14ac:dyDescent="0.25">
      <c r="A134" s="235"/>
      <c r="B134" s="235"/>
      <c r="C134" s="3"/>
      <c r="D134" s="3"/>
      <c r="E134" s="3"/>
      <c r="F134" s="221"/>
      <c r="G134" s="3"/>
      <c r="H134" s="221"/>
      <c r="I134" s="221"/>
      <c r="J134" s="221"/>
      <c r="K134" s="221"/>
      <c r="L134" s="221"/>
      <c r="M134" s="221"/>
      <c r="N134" s="221"/>
      <c r="O134" s="221"/>
      <c r="P134" s="3"/>
      <c r="Q134" s="221"/>
      <c r="R134" s="3"/>
      <c r="S134" s="221"/>
      <c r="T134" s="3"/>
      <c r="U134" s="221"/>
      <c r="V134" s="3"/>
      <c r="W134" s="221"/>
      <c r="X134" s="3"/>
      <c r="Y134" s="221"/>
      <c r="Z134" s="3"/>
      <c r="AA134" s="221"/>
      <c r="AB134" s="3"/>
      <c r="AC134" s="221"/>
      <c r="AD134" s="3"/>
      <c r="AE134" s="221"/>
      <c r="AF134" s="3"/>
      <c r="AG134" s="221"/>
      <c r="AH134" s="3"/>
      <c r="AI134" s="3"/>
      <c r="AJ134" s="3"/>
      <c r="AK134" s="3"/>
      <c r="AL134" s="3"/>
      <c r="AM134" s="3"/>
      <c r="AN134" s="3"/>
      <c r="AO134" s="3"/>
      <c r="AP134" s="3"/>
      <c r="AQ134" s="3"/>
      <c r="AR134" s="3"/>
      <c r="AS134" s="3"/>
    </row>
    <row r="135" spans="1:45" x14ac:dyDescent="0.25">
      <c r="A135" s="235"/>
      <c r="B135" s="235"/>
      <c r="C135" s="3"/>
      <c r="D135" s="3"/>
      <c r="E135" s="3"/>
      <c r="F135" s="221"/>
      <c r="G135" s="3"/>
      <c r="H135" s="221"/>
      <c r="I135" s="221"/>
      <c r="J135" s="221"/>
      <c r="K135" s="221"/>
      <c r="L135" s="221"/>
      <c r="M135" s="221"/>
      <c r="N135" s="221"/>
      <c r="O135" s="221"/>
      <c r="P135" s="3"/>
      <c r="Q135" s="221"/>
      <c r="R135" s="3"/>
      <c r="S135" s="221"/>
      <c r="T135" s="3"/>
      <c r="U135" s="221"/>
      <c r="V135" s="3"/>
      <c r="W135" s="221"/>
      <c r="X135" s="3"/>
      <c r="Y135" s="221"/>
      <c r="Z135" s="3"/>
      <c r="AA135" s="221"/>
      <c r="AB135" s="3"/>
      <c r="AC135" s="221"/>
      <c r="AD135" s="3"/>
      <c r="AE135" s="221"/>
      <c r="AF135" s="3"/>
      <c r="AG135" s="221"/>
      <c r="AH135" s="3"/>
      <c r="AI135" s="3"/>
      <c r="AJ135" s="3"/>
      <c r="AK135" s="3"/>
      <c r="AL135" s="3"/>
      <c r="AM135" s="3"/>
      <c r="AN135" s="3"/>
      <c r="AO135" s="3"/>
      <c r="AP135" s="3"/>
      <c r="AQ135" s="3"/>
      <c r="AR135" s="3"/>
      <c r="AS135" s="3"/>
    </row>
    <row r="136" spans="1:45" x14ac:dyDescent="0.25">
      <c r="A136" s="235"/>
      <c r="B136" s="235"/>
      <c r="C136" s="3"/>
      <c r="D136" s="3"/>
      <c r="E136" s="3"/>
      <c r="F136" s="221"/>
      <c r="G136" s="3"/>
      <c r="H136" s="221"/>
      <c r="I136" s="221"/>
      <c r="J136" s="221"/>
      <c r="K136" s="221"/>
      <c r="L136" s="221"/>
      <c r="M136" s="221"/>
      <c r="N136" s="221"/>
      <c r="O136" s="221"/>
      <c r="P136" s="3"/>
      <c r="Q136" s="221"/>
      <c r="R136" s="3"/>
      <c r="S136" s="221"/>
      <c r="T136" s="3"/>
      <c r="U136" s="221"/>
      <c r="V136" s="3"/>
      <c r="W136" s="221"/>
      <c r="X136" s="3"/>
      <c r="Y136" s="221"/>
      <c r="Z136" s="3"/>
      <c r="AA136" s="221"/>
      <c r="AB136" s="3"/>
      <c r="AC136" s="221"/>
      <c r="AD136" s="3"/>
      <c r="AE136" s="221"/>
      <c r="AF136" s="3"/>
      <c r="AG136" s="221"/>
      <c r="AH136" s="3"/>
      <c r="AI136" s="3"/>
      <c r="AJ136" s="3"/>
      <c r="AK136" s="3"/>
      <c r="AL136" s="3"/>
      <c r="AM136" s="3"/>
      <c r="AN136" s="3"/>
      <c r="AO136" s="3"/>
      <c r="AP136" s="3"/>
      <c r="AQ136" s="3"/>
      <c r="AR136" s="3"/>
      <c r="AS136" s="3"/>
    </row>
    <row r="137" spans="1:45" x14ac:dyDescent="0.25">
      <c r="A137" s="3"/>
      <c r="B137" s="3"/>
      <c r="C137" s="3"/>
      <c r="D137" s="3"/>
      <c r="E137" s="3"/>
      <c r="F137" s="221"/>
      <c r="G137" s="3"/>
      <c r="H137" s="221"/>
      <c r="I137" s="221"/>
      <c r="J137" s="221"/>
      <c r="K137" s="221"/>
      <c r="L137" s="221"/>
      <c r="M137" s="221"/>
      <c r="N137" s="221"/>
      <c r="O137" s="221"/>
      <c r="P137" s="3"/>
      <c r="Q137" s="221"/>
      <c r="R137" s="3"/>
      <c r="S137" s="221"/>
      <c r="T137" s="3"/>
      <c r="U137" s="221"/>
      <c r="V137" s="3"/>
      <c r="W137" s="221"/>
      <c r="X137" s="3"/>
      <c r="Y137" s="221"/>
      <c r="Z137" s="3"/>
      <c r="AA137" s="221"/>
      <c r="AB137" s="3"/>
      <c r="AC137" s="221"/>
      <c r="AD137" s="3"/>
      <c r="AE137" s="221"/>
      <c r="AF137" s="3"/>
      <c r="AG137" s="221"/>
      <c r="AH137" s="3"/>
      <c r="AI137" s="3"/>
      <c r="AJ137" s="3"/>
      <c r="AK137" s="3"/>
      <c r="AL137" s="3"/>
      <c r="AM137" s="3"/>
      <c r="AN137" s="3"/>
      <c r="AO137" s="3"/>
      <c r="AP137" s="3"/>
      <c r="AQ137" s="3"/>
      <c r="AR137" s="3"/>
      <c r="AS137" s="3"/>
    </row>
    <row r="138" spans="1:45" x14ac:dyDescent="0.25">
      <c r="A138" s="3"/>
      <c r="B138" s="3"/>
      <c r="C138" s="3"/>
      <c r="D138" s="3"/>
      <c r="E138" s="3"/>
      <c r="F138" s="221"/>
      <c r="G138" s="3"/>
      <c r="H138" s="221"/>
      <c r="I138" s="221"/>
      <c r="J138" s="221"/>
      <c r="K138" s="221"/>
      <c r="L138" s="221"/>
      <c r="M138" s="221"/>
      <c r="N138" s="221"/>
      <c r="O138" s="221"/>
      <c r="P138" s="3"/>
      <c r="Q138" s="221"/>
      <c r="R138" s="3"/>
      <c r="S138" s="221"/>
      <c r="T138" s="3"/>
      <c r="U138" s="221"/>
      <c r="V138" s="3"/>
      <c r="W138" s="221"/>
      <c r="X138" s="3"/>
      <c r="Y138" s="221"/>
      <c r="Z138" s="3"/>
      <c r="AA138" s="221"/>
      <c r="AB138" s="3"/>
      <c r="AC138" s="221"/>
      <c r="AD138" s="3"/>
      <c r="AE138" s="221"/>
      <c r="AF138" s="3"/>
      <c r="AG138" s="221"/>
      <c r="AH138" s="3"/>
      <c r="AI138" s="3"/>
      <c r="AJ138" s="3"/>
      <c r="AK138" s="3"/>
      <c r="AL138" s="3"/>
      <c r="AM138" s="3"/>
      <c r="AN138" s="3"/>
      <c r="AO138" s="3"/>
      <c r="AP138" s="3"/>
      <c r="AQ138" s="3"/>
      <c r="AR138" s="3"/>
      <c r="AS138" s="3"/>
    </row>
    <row r="139" spans="1:45" x14ac:dyDescent="0.25">
      <c r="A139" s="3"/>
      <c r="B139" s="3"/>
      <c r="C139" s="3"/>
      <c r="D139" s="3"/>
      <c r="E139" s="3"/>
      <c r="F139" s="221"/>
      <c r="G139" s="3"/>
      <c r="H139" s="221"/>
      <c r="I139" s="221"/>
      <c r="J139" s="221"/>
      <c r="K139" s="221"/>
      <c r="L139" s="221"/>
      <c r="M139" s="221"/>
      <c r="N139" s="221"/>
      <c r="O139" s="221"/>
      <c r="P139" s="3"/>
      <c r="Q139" s="221"/>
      <c r="R139" s="3"/>
      <c r="S139" s="221"/>
      <c r="T139" s="3"/>
      <c r="U139" s="221"/>
      <c r="V139" s="3"/>
      <c r="W139" s="221"/>
      <c r="X139" s="3"/>
      <c r="Y139" s="221"/>
      <c r="Z139" s="3"/>
      <c r="AA139" s="221"/>
      <c r="AB139" s="3"/>
      <c r="AC139" s="221"/>
      <c r="AD139" s="3"/>
      <c r="AE139" s="221"/>
      <c r="AF139" s="3"/>
      <c r="AG139" s="221"/>
      <c r="AH139" s="3"/>
      <c r="AI139" s="3"/>
      <c r="AJ139" s="3"/>
      <c r="AK139" s="3"/>
      <c r="AL139" s="3"/>
      <c r="AM139" s="3"/>
      <c r="AN139" s="3"/>
      <c r="AO139" s="3"/>
      <c r="AP139" s="3"/>
      <c r="AQ139" s="3"/>
      <c r="AR139" s="3"/>
      <c r="AS139" s="3"/>
    </row>
    <row r="140" spans="1:45" x14ac:dyDescent="0.25">
      <c r="A140" s="3"/>
      <c r="B140" s="3"/>
      <c r="C140" s="3"/>
      <c r="D140" s="3"/>
      <c r="E140" s="3"/>
      <c r="F140" s="221"/>
      <c r="G140" s="3"/>
      <c r="H140" s="221"/>
      <c r="I140" s="221"/>
      <c r="J140" s="221"/>
      <c r="K140" s="221"/>
      <c r="L140" s="221"/>
      <c r="M140" s="221"/>
      <c r="N140" s="221"/>
      <c r="O140" s="221"/>
      <c r="P140" s="3"/>
      <c r="Q140" s="221"/>
      <c r="R140" s="3"/>
      <c r="S140" s="221"/>
      <c r="T140" s="3"/>
      <c r="U140" s="221"/>
      <c r="V140" s="3"/>
      <c r="W140" s="221"/>
      <c r="X140" s="3"/>
      <c r="Y140" s="221"/>
      <c r="Z140" s="3"/>
      <c r="AA140" s="221"/>
      <c r="AB140" s="3"/>
      <c r="AC140" s="221"/>
      <c r="AD140" s="3"/>
      <c r="AE140" s="221"/>
      <c r="AF140" s="3"/>
      <c r="AG140" s="221"/>
      <c r="AH140" s="3"/>
      <c r="AI140" s="3"/>
      <c r="AJ140" s="3"/>
      <c r="AK140" s="3"/>
      <c r="AL140" s="3"/>
      <c r="AM140" s="3"/>
      <c r="AN140" s="3"/>
      <c r="AO140" s="3"/>
      <c r="AP140" s="3"/>
      <c r="AQ140" s="3"/>
      <c r="AR140" s="3"/>
      <c r="AS140" s="3"/>
    </row>
    <row r="141" spans="1:45" x14ac:dyDescent="0.25">
      <c r="A141" s="3"/>
      <c r="B141" s="3"/>
      <c r="C141" s="3"/>
      <c r="D141" s="3"/>
      <c r="E141" s="3"/>
      <c r="F141" s="221"/>
      <c r="G141" s="3"/>
      <c r="H141" s="221"/>
      <c r="I141" s="221"/>
      <c r="J141" s="221"/>
      <c r="K141" s="221"/>
      <c r="L141" s="221"/>
      <c r="M141" s="221"/>
      <c r="N141" s="221"/>
      <c r="O141" s="221"/>
      <c r="P141" s="3"/>
      <c r="Q141" s="221"/>
      <c r="R141" s="3"/>
      <c r="S141" s="221"/>
      <c r="T141" s="3"/>
      <c r="U141" s="221"/>
      <c r="V141" s="3"/>
      <c r="W141" s="221"/>
      <c r="X141" s="3"/>
      <c r="Y141" s="221"/>
      <c r="Z141" s="3"/>
      <c r="AA141" s="221"/>
      <c r="AB141" s="3"/>
      <c r="AC141" s="221"/>
      <c r="AD141" s="3"/>
      <c r="AE141" s="221"/>
      <c r="AF141" s="3"/>
      <c r="AG141" s="221"/>
      <c r="AH141" s="3"/>
      <c r="AI141" s="3"/>
      <c r="AJ141" s="3"/>
      <c r="AK141" s="3"/>
      <c r="AL141" s="3"/>
      <c r="AM141" s="3"/>
      <c r="AN141" s="3"/>
      <c r="AO141" s="3"/>
      <c r="AP141" s="3"/>
      <c r="AQ141" s="3"/>
      <c r="AR141" s="3"/>
      <c r="AS141" s="3"/>
    </row>
    <row r="142" spans="1:45" x14ac:dyDescent="0.25">
      <c r="A142" s="3"/>
      <c r="B142" s="3"/>
      <c r="C142" s="3"/>
      <c r="D142" s="3"/>
      <c r="E142" s="3"/>
      <c r="F142" s="221"/>
      <c r="G142" s="3"/>
      <c r="H142" s="221"/>
      <c r="I142" s="221"/>
      <c r="J142" s="221"/>
      <c r="K142" s="221"/>
      <c r="L142" s="221"/>
      <c r="M142" s="221"/>
      <c r="N142" s="221"/>
      <c r="O142" s="221"/>
      <c r="P142" s="3"/>
      <c r="Q142" s="221"/>
      <c r="R142" s="3"/>
      <c r="S142" s="221"/>
      <c r="T142" s="3"/>
      <c r="U142" s="221"/>
      <c r="V142" s="3"/>
      <c r="W142" s="221"/>
      <c r="X142" s="3"/>
      <c r="Y142" s="221"/>
      <c r="Z142" s="3"/>
      <c r="AA142" s="221"/>
      <c r="AB142" s="3"/>
      <c r="AC142" s="221"/>
      <c r="AD142" s="3"/>
      <c r="AE142" s="221"/>
      <c r="AF142" s="3"/>
      <c r="AG142" s="221"/>
      <c r="AH142" s="3"/>
      <c r="AI142" s="3"/>
      <c r="AJ142" s="3"/>
      <c r="AK142" s="3"/>
      <c r="AL142" s="3"/>
      <c r="AM142" s="3"/>
      <c r="AN142" s="3"/>
      <c r="AO142" s="3"/>
      <c r="AP142" s="3"/>
      <c r="AQ142" s="3"/>
      <c r="AR142" s="3"/>
      <c r="AS142" s="3"/>
    </row>
    <row r="143" spans="1:45" x14ac:dyDescent="0.25">
      <c r="A143" s="3"/>
      <c r="B143" s="3"/>
      <c r="C143" s="3"/>
      <c r="D143" s="3"/>
      <c r="E143" s="3"/>
      <c r="F143" s="221"/>
      <c r="G143" s="3"/>
      <c r="H143" s="221"/>
      <c r="I143" s="221"/>
      <c r="J143" s="221"/>
      <c r="K143" s="221"/>
      <c r="L143" s="221"/>
      <c r="M143" s="221"/>
      <c r="N143" s="221"/>
      <c r="O143" s="221"/>
      <c r="P143" s="3"/>
      <c r="Q143" s="221"/>
      <c r="R143" s="3"/>
      <c r="S143" s="221"/>
      <c r="T143" s="3"/>
      <c r="U143" s="221"/>
      <c r="V143" s="3"/>
      <c r="W143" s="221"/>
      <c r="X143" s="3"/>
      <c r="Y143" s="221"/>
      <c r="Z143" s="3"/>
      <c r="AA143" s="221"/>
      <c r="AB143" s="3"/>
      <c r="AC143" s="221"/>
      <c r="AD143" s="3"/>
      <c r="AE143" s="221"/>
      <c r="AF143" s="3"/>
      <c r="AG143" s="221"/>
      <c r="AH143" s="3"/>
      <c r="AI143" s="3"/>
      <c r="AJ143" s="3"/>
      <c r="AK143" s="3"/>
      <c r="AL143" s="3"/>
      <c r="AM143" s="3"/>
      <c r="AN143" s="3"/>
      <c r="AO143" s="3"/>
      <c r="AP143" s="3"/>
      <c r="AQ143" s="3"/>
      <c r="AR143" s="3"/>
      <c r="AS143" s="3"/>
    </row>
    <row r="144" spans="1:45" x14ac:dyDescent="0.25">
      <c r="A144" s="3"/>
      <c r="B144" s="3"/>
      <c r="C144" s="3"/>
      <c r="D144" s="3"/>
      <c r="E144" s="3"/>
      <c r="F144" s="221"/>
      <c r="G144" s="3"/>
      <c r="H144" s="221"/>
      <c r="I144" s="221"/>
      <c r="J144" s="221"/>
      <c r="K144" s="221"/>
      <c r="L144" s="221"/>
      <c r="M144" s="221"/>
      <c r="N144" s="221"/>
      <c r="O144" s="221"/>
      <c r="P144" s="3"/>
      <c r="Q144" s="221"/>
      <c r="R144" s="3"/>
      <c r="S144" s="221"/>
      <c r="T144" s="3"/>
      <c r="U144" s="221"/>
      <c r="V144" s="3"/>
      <c r="W144" s="221"/>
      <c r="X144" s="3"/>
      <c r="Y144" s="221"/>
      <c r="Z144" s="3"/>
      <c r="AA144" s="221"/>
      <c r="AB144" s="3"/>
      <c r="AC144" s="221"/>
      <c r="AD144" s="3"/>
      <c r="AE144" s="221"/>
      <c r="AF144" s="3"/>
      <c r="AG144" s="221"/>
      <c r="AH144" s="3"/>
      <c r="AI144" s="3"/>
      <c r="AJ144" s="3"/>
      <c r="AK144" s="3"/>
      <c r="AL144" s="3"/>
      <c r="AM144" s="3"/>
      <c r="AN144" s="3"/>
      <c r="AO144" s="3"/>
      <c r="AP144" s="3"/>
      <c r="AQ144" s="3"/>
      <c r="AR144" s="3"/>
      <c r="AS144" s="3"/>
    </row>
    <row r="145" spans="1:45" x14ac:dyDescent="0.25">
      <c r="A145" s="3"/>
      <c r="B145" s="3"/>
      <c r="C145" s="3"/>
      <c r="D145" s="3"/>
      <c r="E145" s="3"/>
      <c r="F145" s="221"/>
      <c r="G145" s="3"/>
      <c r="H145" s="221"/>
      <c r="I145" s="221"/>
      <c r="J145" s="221"/>
      <c r="K145" s="221"/>
      <c r="L145" s="221"/>
      <c r="M145" s="221"/>
      <c r="N145" s="221"/>
      <c r="O145" s="221"/>
      <c r="P145" s="3"/>
      <c r="Q145" s="221"/>
      <c r="R145" s="3"/>
      <c r="S145" s="221"/>
      <c r="T145" s="3"/>
      <c r="U145" s="221"/>
      <c r="V145" s="3"/>
      <c r="W145" s="221"/>
      <c r="X145" s="3"/>
      <c r="Y145" s="221"/>
      <c r="Z145" s="3"/>
      <c r="AA145" s="221"/>
      <c r="AB145" s="3"/>
      <c r="AC145" s="221"/>
      <c r="AD145" s="3"/>
      <c r="AE145" s="221"/>
      <c r="AF145" s="3"/>
      <c r="AG145" s="221"/>
      <c r="AH145" s="3"/>
      <c r="AI145" s="3"/>
      <c r="AJ145" s="3"/>
      <c r="AK145" s="3"/>
      <c r="AL145" s="3"/>
      <c r="AM145" s="3"/>
      <c r="AN145" s="3"/>
      <c r="AO145" s="3"/>
      <c r="AP145" s="3"/>
      <c r="AQ145" s="3"/>
      <c r="AR145" s="3"/>
      <c r="AS145" s="3"/>
    </row>
    <row r="146" spans="1:45" x14ac:dyDescent="0.25">
      <c r="A146" s="3"/>
      <c r="B146" s="3"/>
      <c r="C146" s="3"/>
      <c r="D146" s="3"/>
      <c r="E146" s="3"/>
      <c r="F146" s="221"/>
      <c r="G146" s="3"/>
      <c r="H146" s="221"/>
      <c r="I146" s="221"/>
      <c r="J146" s="221"/>
      <c r="K146" s="221"/>
      <c r="L146" s="221"/>
      <c r="M146" s="221"/>
      <c r="N146" s="221"/>
      <c r="O146" s="221"/>
      <c r="P146" s="3"/>
      <c r="Q146" s="221"/>
      <c r="R146" s="3"/>
      <c r="S146" s="221"/>
      <c r="T146" s="3"/>
      <c r="U146" s="221"/>
      <c r="V146" s="3"/>
      <c r="W146" s="221"/>
      <c r="X146" s="3"/>
      <c r="Y146" s="221"/>
      <c r="Z146" s="3"/>
      <c r="AA146" s="221"/>
      <c r="AB146" s="3"/>
      <c r="AC146" s="221"/>
      <c r="AD146" s="3"/>
      <c r="AE146" s="221"/>
      <c r="AF146" s="3"/>
      <c r="AG146" s="221"/>
      <c r="AH146" s="3"/>
      <c r="AI146" s="3"/>
      <c r="AJ146" s="3"/>
      <c r="AK146" s="3"/>
      <c r="AL146" s="3"/>
      <c r="AM146" s="3"/>
      <c r="AN146" s="3"/>
      <c r="AO146" s="3"/>
      <c r="AP146" s="3"/>
      <c r="AQ146" s="3"/>
      <c r="AR146" s="3"/>
      <c r="AS146" s="3"/>
    </row>
    <row r="147" spans="1:45" x14ac:dyDescent="0.25">
      <c r="A147" s="3"/>
      <c r="B147" s="3"/>
      <c r="C147" s="3"/>
      <c r="D147" s="3"/>
      <c r="E147" s="3"/>
      <c r="F147" s="221"/>
      <c r="G147" s="3"/>
      <c r="H147" s="221"/>
      <c r="I147" s="221"/>
      <c r="J147" s="221"/>
      <c r="K147" s="221"/>
      <c r="L147" s="221"/>
      <c r="M147" s="221"/>
      <c r="N147" s="221"/>
      <c r="O147" s="221"/>
      <c r="P147" s="3"/>
      <c r="Q147" s="221"/>
      <c r="R147" s="3"/>
      <c r="S147" s="221"/>
      <c r="T147" s="3"/>
      <c r="U147" s="221"/>
      <c r="V147" s="3"/>
      <c r="W147" s="221"/>
      <c r="X147" s="3"/>
      <c r="Y147" s="221"/>
      <c r="Z147" s="3"/>
      <c r="AA147" s="221"/>
      <c r="AB147" s="3"/>
      <c r="AC147" s="221"/>
      <c r="AD147" s="3"/>
      <c r="AE147" s="221"/>
      <c r="AF147" s="3"/>
      <c r="AG147" s="221"/>
      <c r="AH147" s="3"/>
      <c r="AI147" s="3"/>
      <c r="AJ147" s="3"/>
      <c r="AK147" s="3"/>
      <c r="AL147" s="3"/>
      <c r="AM147" s="3"/>
      <c r="AN147" s="3"/>
      <c r="AO147" s="3"/>
      <c r="AP147" s="3"/>
      <c r="AQ147" s="3"/>
      <c r="AR147" s="3"/>
      <c r="AS147" s="3"/>
    </row>
    <row r="148" spans="1:45" x14ac:dyDescent="0.25">
      <c r="A148" s="3"/>
      <c r="B148" s="3"/>
      <c r="C148" s="3"/>
      <c r="D148" s="3"/>
      <c r="E148" s="3"/>
      <c r="F148" s="221"/>
      <c r="G148" s="3"/>
      <c r="H148" s="221"/>
      <c r="I148" s="221"/>
      <c r="J148" s="221"/>
      <c r="K148" s="221"/>
      <c r="L148" s="221"/>
      <c r="M148" s="221"/>
      <c r="N148" s="221"/>
      <c r="O148" s="221"/>
      <c r="P148" s="3"/>
      <c r="Q148" s="221"/>
      <c r="R148" s="3"/>
      <c r="S148" s="221"/>
      <c r="T148" s="3"/>
      <c r="U148" s="221"/>
      <c r="V148" s="3"/>
      <c r="W148" s="221"/>
      <c r="X148" s="3"/>
      <c r="Y148" s="221"/>
      <c r="Z148" s="3"/>
      <c r="AA148" s="221"/>
      <c r="AB148" s="3"/>
      <c r="AC148" s="221"/>
      <c r="AD148" s="3"/>
      <c r="AE148" s="221"/>
      <c r="AF148" s="3"/>
      <c r="AG148" s="221"/>
      <c r="AH148" s="3"/>
      <c r="AI148" s="3"/>
      <c r="AJ148" s="3"/>
      <c r="AK148" s="3"/>
      <c r="AL148" s="3"/>
      <c r="AM148" s="3"/>
      <c r="AN148" s="3"/>
      <c r="AO148" s="3"/>
      <c r="AP148" s="3"/>
      <c r="AQ148" s="3"/>
      <c r="AR148" s="3"/>
      <c r="AS148" s="3"/>
    </row>
    <row r="149" spans="1:45" x14ac:dyDescent="0.25">
      <c r="A149" s="3"/>
      <c r="B149" s="3"/>
      <c r="C149" s="3"/>
      <c r="D149" s="3"/>
      <c r="E149" s="3"/>
      <c r="F149" s="221"/>
      <c r="G149" s="3"/>
      <c r="H149" s="221"/>
      <c r="I149" s="221"/>
      <c r="J149" s="221"/>
      <c r="K149" s="221"/>
      <c r="L149" s="221"/>
      <c r="M149" s="221"/>
      <c r="N149" s="221"/>
      <c r="O149" s="221"/>
      <c r="P149" s="3"/>
      <c r="Q149" s="221"/>
      <c r="R149" s="3"/>
      <c r="S149" s="221"/>
      <c r="T149" s="3"/>
      <c r="U149" s="221"/>
      <c r="V149" s="3"/>
      <c r="W149" s="221"/>
      <c r="X149" s="3"/>
      <c r="Y149" s="221"/>
      <c r="Z149" s="3"/>
      <c r="AA149" s="221"/>
      <c r="AB149" s="3"/>
      <c r="AC149" s="221"/>
      <c r="AD149" s="3"/>
      <c r="AE149" s="221"/>
      <c r="AF149" s="3"/>
      <c r="AG149" s="221"/>
      <c r="AH149" s="3"/>
      <c r="AI149" s="3"/>
      <c r="AJ149" s="3"/>
      <c r="AK149" s="3"/>
      <c r="AL149" s="3"/>
      <c r="AM149" s="3"/>
      <c r="AN149" s="3"/>
      <c r="AO149" s="3"/>
      <c r="AP149" s="3"/>
      <c r="AQ149" s="3"/>
      <c r="AR149" s="3"/>
      <c r="AS149" s="3"/>
    </row>
    <row r="150" spans="1:45" x14ac:dyDescent="0.25">
      <c r="A150" s="3"/>
      <c r="B150" s="3"/>
      <c r="C150" s="3"/>
      <c r="D150" s="3"/>
      <c r="E150" s="3"/>
      <c r="F150" s="221"/>
      <c r="G150" s="3"/>
      <c r="H150" s="221"/>
      <c r="I150" s="221"/>
      <c r="J150" s="221"/>
      <c r="K150" s="221"/>
      <c r="L150" s="221"/>
      <c r="M150" s="221"/>
      <c r="N150" s="221"/>
      <c r="O150" s="221"/>
      <c r="P150" s="3"/>
      <c r="Q150" s="221"/>
      <c r="R150" s="3"/>
      <c r="S150" s="221"/>
      <c r="T150" s="3"/>
      <c r="U150" s="221"/>
      <c r="V150" s="3"/>
      <c r="W150" s="221"/>
      <c r="X150" s="3"/>
      <c r="Y150" s="221"/>
      <c r="Z150" s="3"/>
      <c r="AA150" s="221"/>
      <c r="AB150" s="3"/>
      <c r="AC150" s="221"/>
      <c r="AD150" s="3"/>
      <c r="AE150" s="221"/>
      <c r="AF150" s="3"/>
      <c r="AG150" s="221"/>
      <c r="AH150" s="3"/>
      <c r="AI150" s="3"/>
      <c r="AJ150" s="3"/>
      <c r="AK150" s="3"/>
      <c r="AL150" s="3"/>
      <c r="AM150" s="3"/>
      <c r="AN150" s="3"/>
      <c r="AO150" s="3"/>
      <c r="AP150" s="3"/>
      <c r="AQ150" s="3"/>
      <c r="AR150" s="3"/>
      <c r="AS150" s="3"/>
    </row>
    <row r="151" spans="1:45" x14ac:dyDescent="0.25">
      <c r="A151" s="3"/>
      <c r="B151" s="3"/>
      <c r="C151" s="3"/>
      <c r="D151" s="3"/>
      <c r="E151" s="3"/>
      <c r="F151" s="221"/>
      <c r="G151" s="3"/>
      <c r="H151" s="221"/>
      <c r="I151" s="221"/>
      <c r="J151" s="221"/>
      <c r="K151" s="221"/>
      <c r="L151" s="221"/>
      <c r="M151" s="221"/>
      <c r="N151" s="221"/>
      <c r="O151" s="221"/>
      <c r="P151" s="3"/>
      <c r="Q151" s="221"/>
      <c r="R151" s="3"/>
      <c r="S151" s="221"/>
      <c r="T151" s="3"/>
      <c r="U151" s="221"/>
      <c r="V151" s="3"/>
      <c r="W151" s="221"/>
      <c r="X151" s="3"/>
      <c r="Y151" s="221"/>
      <c r="Z151" s="3"/>
      <c r="AA151" s="221"/>
      <c r="AB151" s="3"/>
      <c r="AC151" s="221"/>
      <c r="AD151" s="3"/>
      <c r="AE151" s="221"/>
      <c r="AF151" s="3"/>
      <c r="AG151" s="221"/>
      <c r="AH151" s="3"/>
      <c r="AI151" s="3"/>
      <c r="AJ151" s="3"/>
      <c r="AK151" s="3"/>
      <c r="AL151" s="3"/>
      <c r="AM151" s="3"/>
      <c r="AN151" s="3"/>
      <c r="AO151" s="3"/>
      <c r="AP151" s="3"/>
      <c r="AQ151" s="3"/>
      <c r="AR151" s="3"/>
      <c r="AS151" s="3"/>
    </row>
    <row r="152" spans="1:45" x14ac:dyDescent="0.25">
      <c r="A152" s="3"/>
      <c r="B152" s="3"/>
      <c r="C152" s="3"/>
      <c r="D152" s="3"/>
      <c r="E152" s="3"/>
      <c r="F152" s="221"/>
      <c r="G152" s="3"/>
      <c r="H152" s="221"/>
      <c r="I152" s="221"/>
      <c r="J152" s="221"/>
      <c r="K152" s="221"/>
      <c r="L152" s="221"/>
      <c r="M152" s="221"/>
      <c r="N152" s="221"/>
      <c r="O152" s="221"/>
      <c r="P152" s="3"/>
      <c r="Q152" s="221"/>
      <c r="R152" s="3"/>
      <c r="S152" s="221"/>
      <c r="T152" s="3"/>
      <c r="U152" s="221"/>
      <c r="V152" s="3"/>
      <c r="W152" s="221"/>
      <c r="X152" s="3"/>
      <c r="Y152" s="221"/>
      <c r="Z152" s="3"/>
      <c r="AA152" s="221"/>
      <c r="AB152" s="3"/>
      <c r="AC152" s="221"/>
      <c r="AD152" s="3"/>
      <c r="AE152" s="221"/>
      <c r="AF152" s="3"/>
      <c r="AG152" s="221"/>
      <c r="AH152" s="3"/>
      <c r="AI152" s="3"/>
      <c r="AJ152" s="3"/>
      <c r="AK152" s="3"/>
      <c r="AL152" s="3"/>
      <c r="AM152" s="3"/>
      <c r="AN152" s="3"/>
      <c r="AO152" s="3"/>
      <c r="AP152" s="3"/>
      <c r="AQ152" s="3"/>
      <c r="AR152" s="3"/>
      <c r="AS152" s="3"/>
    </row>
    <row r="153" spans="1:45" x14ac:dyDescent="0.25">
      <c r="A153" s="3"/>
      <c r="B153" s="3"/>
      <c r="C153" s="3"/>
      <c r="D153" s="3"/>
      <c r="E153" s="3"/>
      <c r="F153" s="221"/>
      <c r="G153" s="3"/>
      <c r="H153" s="221"/>
      <c r="I153" s="221"/>
      <c r="J153" s="221"/>
      <c r="K153" s="221"/>
      <c r="L153" s="221"/>
      <c r="M153" s="221"/>
      <c r="N153" s="221"/>
      <c r="O153" s="221"/>
      <c r="P153" s="3"/>
      <c r="Q153" s="221"/>
      <c r="R153" s="3"/>
      <c r="S153" s="221"/>
      <c r="T153" s="3"/>
      <c r="U153" s="221"/>
      <c r="V153" s="3"/>
      <c r="W153" s="221"/>
      <c r="X153" s="3"/>
      <c r="Y153" s="221"/>
      <c r="Z153" s="3"/>
      <c r="AA153" s="221"/>
      <c r="AB153" s="3"/>
      <c r="AC153" s="221"/>
      <c r="AD153" s="3"/>
      <c r="AE153" s="221"/>
      <c r="AF153" s="3"/>
      <c r="AG153" s="221"/>
      <c r="AH153" s="3"/>
      <c r="AI153" s="3"/>
      <c r="AJ153" s="3"/>
      <c r="AK153" s="3"/>
      <c r="AL153" s="3"/>
      <c r="AM153" s="3"/>
      <c r="AN153" s="3"/>
      <c r="AO153" s="3"/>
      <c r="AP153" s="3"/>
      <c r="AQ153" s="3"/>
      <c r="AR153" s="3"/>
      <c r="AS153" s="3"/>
    </row>
    <row r="154" spans="1:45" x14ac:dyDescent="0.25">
      <c r="A154" s="3"/>
      <c r="B154" s="3"/>
      <c r="C154" s="3"/>
      <c r="D154" s="3"/>
      <c r="E154" s="3"/>
      <c r="F154" s="221"/>
      <c r="G154" s="3"/>
      <c r="H154" s="221"/>
      <c r="I154" s="221"/>
      <c r="J154" s="221"/>
      <c r="K154" s="221"/>
      <c r="L154" s="221"/>
      <c r="M154" s="221"/>
      <c r="N154" s="221"/>
      <c r="O154" s="221"/>
      <c r="P154" s="3"/>
      <c r="Q154" s="221"/>
      <c r="R154" s="3"/>
      <c r="S154" s="221"/>
      <c r="T154" s="3"/>
      <c r="U154" s="221"/>
      <c r="V154" s="3"/>
      <c r="W154" s="221"/>
      <c r="X154" s="3"/>
      <c r="Y154" s="221"/>
      <c r="Z154" s="3"/>
      <c r="AA154" s="221"/>
      <c r="AB154" s="3"/>
      <c r="AC154" s="221"/>
      <c r="AD154" s="3"/>
      <c r="AE154" s="221"/>
      <c r="AF154" s="3"/>
      <c r="AG154" s="221"/>
      <c r="AH154" s="3"/>
      <c r="AI154" s="3"/>
      <c r="AJ154" s="3"/>
      <c r="AK154" s="3"/>
      <c r="AL154" s="3"/>
      <c r="AM154" s="3"/>
      <c r="AN154" s="3"/>
      <c r="AO154" s="3"/>
      <c r="AP154" s="3"/>
      <c r="AQ154" s="3"/>
      <c r="AR154" s="3"/>
      <c r="AS154" s="3"/>
    </row>
    <row r="155" spans="1:45" x14ac:dyDescent="0.25">
      <c r="A155" s="3"/>
      <c r="B155" s="3"/>
      <c r="C155" s="3"/>
      <c r="D155" s="3"/>
      <c r="E155" s="3"/>
      <c r="F155" s="221"/>
      <c r="G155" s="3"/>
      <c r="H155" s="221"/>
      <c r="I155" s="221"/>
      <c r="J155" s="221"/>
      <c r="K155" s="221"/>
      <c r="L155" s="221"/>
      <c r="M155" s="221"/>
      <c r="N155" s="221"/>
      <c r="O155" s="221"/>
      <c r="P155" s="3"/>
      <c r="Q155" s="221"/>
      <c r="R155" s="3"/>
      <c r="S155" s="221"/>
      <c r="T155" s="3"/>
      <c r="U155" s="221"/>
      <c r="V155" s="3"/>
      <c r="W155" s="221"/>
      <c r="X155" s="3"/>
      <c r="Y155" s="221"/>
      <c r="Z155" s="3"/>
      <c r="AA155" s="221"/>
      <c r="AB155" s="3"/>
      <c r="AC155" s="221"/>
      <c r="AD155" s="3"/>
      <c r="AE155" s="221"/>
      <c r="AF155" s="3"/>
      <c r="AG155" s="221"/>
      <c r="AH155" s="3"/>
      <c r="AI155" s="3"/>
      <c r="AJ155" s="3"/>
      <c r="AK155" s="3"/>
      <c r="AL155" s="3"/>
      <c r="AM155" s="3"/>
      <c r="AN155" s="3"/>
      <c r="AO155" s="3"/>
      <c r="AP155" s="3"/>
      <c r="AQ155" s="3"/>
      <c r="AR155" s="3"/>
      <c r="AS155" s="3"/>
    </row>
    <row r="156" spans="1:45" x14ac:dyDescent="0.25">
      <c r="A156" s="3"/>
      <c r="B156" s="3"/>
      <c r="C156" s="3"/>
      <c r="D156" s="3"/>
      <c r="E156" s="3"/>
      <c r="F156" s="221"/>
      <c r="G156" s="3"/>
      <c r="H156" s="221"/>
      <c r="I156" s="221"/>
      <c r="J156" s="221"/>
      <c r="K156" s="221"/>
      <c r="L156" s="221"/>
      <c r="M156" s="221"/>
      <c r="N156" s="221"/>
      <c r="O156" s="221"/>
      <c r="P156" s="3"/>
      <c r="Q156" s="221"/>
      <c r="R156" s="3"/>
      <c r="S156" s="221"/>
      <c r="T156" s="3"/>
      <c r="U156" s="221"/>
      <c r="V156" s="3"/>
      <c r="W156" s="221"/>
      <c r="X156" s="3"/>
      <c r="Y156" s="221"/>
      <c r="Z156" s="3"/>
      <c r="AA156" s="221"/>
      <c r="AB156" s="3"/>
      <c r="AC156" s="221"/>
      <c r="AD156" s="3"/>
      <c r="AE156" s="221"/>
      <c r="AF156" s="3"/>
      <c r="AG156" s="221"/>
      <c r="AH156" s="3"/>
      <c r="AI156" s="3"/>
      <c r="AJ156" s="3"/>
      <c r="AK156" s="3"/>
      <c r="AL156" s="3"/>
      <c r="AM156" s="3"/>
      <c r="AN156" s="3"/>
      <c r="AO156" s="3"/>
      <c r="AP156" s="3"/>
      <c r="AQ156" s="3"/>
      <c r="AR156" s="3"/>
      <c r="AS156" s="3"/>
    </row>
    <row r="157" spans="1:45" x14ac:dyDescent="0.25">
      <c r="A157" s="3"/>
      <c r="B157" s="3"/>
      <c r="C157" s="3"/>
      <c r="D157" s="3"/>
      <c r="E157" s="3"/>
      <c r="F157" s="221"/>
      <c r="G157" s="3"/>
      <c r="H157" s="221"/>
      <c r="I157" s="221"/>
      <c r="J157" s="221"/>
      <c r="K157" s="221"/>
      <c r="L157" s="221"/>
      <c r="M157" s="221"/>
      <c r="N157" s="221"/>
      <c r="O157" s="221"/>
      <c r="P157" s="3"/>
      <c r="Q157" s="221"/>
      <c r="R157" s="3"/>
      <c r="S157" s="221"/>
      <c r="T157" s="3"/>
      <c r="U157" s="221"/>
      <c r="V157" s="3"/>
      <c r="W157" s="221"/>
      <c r="X157" s="3"/>
      <c r="Y157" s="221"/>
      <c r="Z157" s="3"/>
      <c r="AA157" s="221"/>
      <c r="AB157" s="3"/>
      <c r="AC157" s="221"/>
      <c r="AD157" s="3"/>
      <c r="AE157" s="221"/>
      <c r="AF157" s="3"/>
      <c r="AG157" s="221"/>
      <c r="AH157" s="3"/>
      <c r="AI157" s="3"/>
      <c r="AJ157" s="3"/>
      <c r="AK157" s="3"/>
      <c r="AL157" s="3"/>
      <c r="AM157" s="3"/>
      <c r="AN157" s="3"/>
      <c r="AO157" s="3"/>
      <c r="AP157" s="3"/>
      <c r="AQ157" s="3"/>
      <c r="AR157" s="3"/>
      <c r="AS157" s="3"/>
    </row>
    <row r="158" spans="1:45" x14ac:dyDescent="0.25">
      <c r="A158" s="3"/>
      <c r="B158" s="3"/>
      <c r="C158" s="3"/>
      <c r="D158" s="3"/>
      <c r="E158" s="3"/>
      <c r="F158" s="221"/>
      <c r="G158" s="3"/>
      <c r="H158" s="221"/>
      <c r="I158" s="221"/>
      <c r="J158" s="221"/>
      <c r="K158" s="221"/>
      <c r="L158" s="221"/>
      <c r="M158" s="221"/>
      <c r="N158" s="221"/>
      <c r="O158" s="221"/>
      <c r="P158" s="3"/>
      <c r="Q158" s="221"/>
      <c r="R158" s="3"/>
      <c r="S158" s="221"/>
      <c r="T158" s="3"/>
      <c r="U158" s="221"/>
      <c r="V158" s="3"/>
      <c r="W158" s="221"/>
      <c r="X158" s="3"/>
      <c r="Y158" s="221"/>
      <c r="Z158" s="3"/>
      <c r="AA158" s="221"/>
      <c r="AB158" s="3"/>
      <c r="AC158" s="221"/>
      <c r="AD158" s="3"/>
      <c r="AE158" s="221"/>
      <c r="AF158" s="3"/>
      <c r="AG158" s="221"/>
      <c r="AH158" s="3"/>
      <c r="AI158" s="3"/>
      <c r="AJ158" s="3"/>
      <c r="AK158" s="3"/>
      <c r="AL158" s="3"/>
      <c r="AM158" s="3"/>
      <c r="AN158" s="3"/>
      <c r="AO158" s="3"/>
      <c r="AP158" s="3"/>
      <c r="AQ158" s="3"/>
      <c r="AR158" s="3"/>
      <c r="AS158" s="3"/>
    </row>
    <row r="159" spans="1:45" x14ac:dyDescent="0.25">
      <c r="A159" s="3"/>
      <c r="B159" s="3"/>
      <c r="C159" s="3"/>
      <c r="D159" s="3"/>
      <c r="E159" s="3"/>
      <c r="F159" s="221"/>
      <c r="G159" s="3"/>
      <c r="H159" s="221"/>
      <c r="I159" s="221"/>
      <c r="J159" s="221"/>
      <c r="K159" s="221"/>
      <c r="L159" s="221"/>
      <c r="M159" s="221"/>
      <c r="N159" s="221"/>
      <c r="O159" s="221"/>
      <c r="P159" s="3"/>
      <c r="Q159" s="221"/>
      <c r="R159" s="3"/>
      <c r="S159" s="221"/>
      <c r="T159" s="3"/>
      <c r="U159" s="221"/>
      <c r="V159" s="3"/>
      <c r="W159" s="221"/>
      <c r="X159" s="3"/>
      <c r="Y159" s="221"/>
      <c r="Z159" s="3"/>
      <c r="AA159" s="221"/>
      <c r="AB159" s="3"/>
      <c r="AC159" s="221"/>
      <c r="AD159" s="3"/>
      <c r="AE159" s="221"/>
      <c r="AF159" s="3"/>
      <c r="AG159" s="221"/>
      <c r="AH159" s="3"/>
      <c r="AI159" s="3"/>
      <c r="AJ159" s="3"/>
      <c r="AK159" s="3"/>
      <c r="AL159" s="3"/>
      <c r="AM159" s="3"/>
      <c r="AN159" s="3"/>
      <c r="AO159" s="3"/>
      <c r="AP159" s="3"/>
      <c r="AQ159" s="3"/>
      <c r="AR159" s="3"/>
      <c r="AS159" s="3"/>
    </row>
    <row r="160" spans="1:45" x14ac:dyDescent="0.25">
      <c r="A160" s="3"/>
      <c r="B160" s="3"/>
      <c r="C160" s="3"/>
      <c r="D160" s="3"/>
      <c r="E160" s="3"/>
      <c r="F160" s="221"/>
      <c r="G160" s="3"/>
      <c r="H160" s="221"/>
      <c r="I160" s="221"/>
      <c r="J160" s="221"/>
      <c r="K160" s="221"/>
      <c r="L160" s="221"/>
      <c r="M160" s="221"/>
      <c r="N160" s="221"/>
      <c r="O160" s="221"/>
      <c r="P160" s="3"/>
      <c r="Q160" s="221"/>
      <c r="R160" s="3"/>
      <c r="S160" s="221"/>
      <c r="T160" s="3"/>
      <c r="U160" s="221"/>
      <c r="V160" s="3"/>
      <c r="W160" s="221"/>
      <c r="X160" s="3"/>
      <c r="Y160" s="221"/>
      <c r="Z160" s="3"/>
      <c r="AA160" s="221"/>
      <c r="AB160" s="3"/>
      <c r="AC160" s="221"/>
      <c r="AD160" s="3"/>
      <c r="AE160" s="221"/>
      <c r="AF160" s="3"/>
      <c r="AG160" s="221"/>
      <c r="AH160" s="3"/>
      <c r="AI160" s="3"/>
      <c r="AJ160" s="3"/>
      <c r="AK160" s="3"/>
      <c r="AL160" s="3"/>
      <c r="AM160" s="3"/>
      <c r="AN160" s="3"/>
      <c r="AO160" s="3"/>
      <c r="AP160" s="3"/>
      <c r="AQ160" s="3"/>
      <c r="AR160" s="3"/>
      <c r="AS160" s="3"/>
    </row>
    <row r="161" spans="1:45" x14ac:dyDescent="0.25">
      <c r="A161" s="3"/>
      <c r="B161" s="3"/>
      <c r="C161" s="3"/>
      <c r="D161" s="3"/>
      <c r="E161" s="3"/>
      <c r="F161" s="221"/>
      <c r="G161" s="3"/>
      <c r="H161" s="221"/>
      <c r="I161" s="221"/>
      <c r="J161" s="221"/>
      <c r="K161" s="221"/>
      <c r="L161" s="221"/>
      <c r="M161" s="221"/>
      <c r="N161" s="221"/>
      <c r="O161" s="221"/>
      <c r="P161" s="3"/>
      <c r="Q161" s="221"/>
      <c r="R161" s="3"/>
      <c r="S161" s="221"/>
      <c r="T161" s="3"/>
      <c r="U161" s="221"/>
      <c r="V161" s="3"/>
      <c r="W161" s="221"/>
      <c r="X161" s="3"/>
      <c r="Y161" s="221"/>
      <c r="Z161" s="3"/>
      <c r="AA161" s="221"/>
      <c r="AB161" s="3"/>
      <c r="AC161" s="221"/>
      <c r="AD161" s="3"/>
      <c r="AE161" s="221"/>
      <c r="AF161" s="3"/>
      <c r="AG161" s="221"/>
      <c r="AH161" s="3"/>
      <c r="AI161" s="3"/>
      <c r="AJ161" s="3"/>
      <c r="AK161" s="3"/>
      <c r="AL161" s="3"/>
      <c r="AM161" s="3"/>
      <c r="AN161" s="3"/>
      <c r="AO161" s="3"/>
      <c r="AP161" s="3"/>
      <c r="AQ161" s="3"/>
      <c r="AR161" s="3"/>
      <c r="AS161" s="3"/>
    </row>
    <row r="162" spans="1:45" x14ac:dyDescent="0.25">
      <c r="A162" s="3"/>
      <c r="B162" s="3"/>
      <c r="C162" s="3"/>
      <c r="D162" s="3"/>
      <c r="E162" s="3"/>
      <c r="F162" s="221"/>
      <c r="G162" s="3"/>
      <c r="H162" s="221"/>
      <c r="I162" s="221"/>
      <c r="J162" s="221"/>
      <c r="K162" s="221"/>
      <c r="L162" s="221"/>
      <c r="M162" s="221"/>
      <c r="N162" s="221"/>
      <c r="O162" s="221"/>
      <c r="P162" s="3"/>
      <c r="Q162" s="221"/>
      <c r="R162" s="3"/>
      <c r="S162" s="221"/>
      <c r="T162" s="3"/>
      <c r="U162" s="221"/>
      <c r="V162" s="3"/>
      <c r="W162" s="221"/>
      <c r="X162" s="3"/>
      <c r="Y162" s="221"/>
      <c r="Z162" s="3"/>
      <c r="AA162" s="221"/>
      <c r="AB162" s="3"/>
      <c r="AC162" s="221"/>
      <c r="AD162" s="3"/>
      <c r="AE162" s="221"/>
      <c r="AF162" s="3"/>
      <c r="AG162" s="221"/>
      <c r="AH162" s="3"/>
      <c r="AI162" s="3"/>
      <c r="AJ162" s="3"/>
      <c r="AK162" s="3"/>
      <c r="AL162" s="3"/>
      <c r="AM162" s="3"/>
      <c r="AN162" s="3"/>
      <c r="AO162" s="3"/>
      <c r="AP162" s="3"/>
      <c r="AQ162" s="3"/>
      <c r="AR162" s="3"/>
      <c r="AS162" s="3"/>
    </row>
    <row r="163" spans="1:45" x14ac:dyDescent="0.25">
      <c r="A163" s="3"/>
      <c r="B163" s="3"/>
      <c r="C163" s="3"/>
      <c r="D163" s="3"/>
      <c r="E163" s="3"/>
      <c r="F163" s="221"/>
      <c r="G163" s="3"/>
      <c r="H163" s="221"/>
      <c r="I163" s="221"/>
      <c r="J163" s="221"/>
      <c r="K163" s="221"/>
      <c r="L163" s="221"/>
      <c r="M163" s="221"/>
      <c r="N163" s="221"/>
      <c r="O163" s="221"/>
      <c r="P163" s="3"/>
      <c r="Q163" s="221"/>
      <c r="R163" s="3"/>
      <c r="S163" s="221"/>
      <c r="T163" s="3"/>
      <c r="U163" s="221"/>
      <c r="V163" s="3"/>
      <c r="W163" s="221"/>
      <c r="X163" s="3"/>
      <c r="Y163" s="221"/>
      <c r="Z163" s="3"/>
      <c r="AA163" s="221"/>
      <c r="AB163" s="3"/>
      <c r="AC163" s="221"/>
      <c r="AD163" s="3"/>
      <c r="AE163" s="221"/>
      <c r="AF163" s="3"/>
      <c r="AG163" s="221"/>
      <c r="AH163" s="3"/>
      <c r="AI163" s="3"/>
      <c r="AJ163" s="3"/>
      <c r="AK163" s="3"/>
      <c r="AL163" s="3"/>
      <c r="AM163" s="3"/>
      <c r="AN163" s="3"/>
      <c r="AO163" s="3"/>
      <c r="AP163" s="3"/>
      <c r="AQ163" s="3"/>
      <c r="AR163" s="3"/>
      <c r="AS163" s="3"/>
    </row>
    <row r="164" spans="1:45" x14ac:dyDescent="0.25">
      <c r="A164" s="3"/>
      <c r="B164" s="3"/>
      <c r="C164" s="3"/>
      <c r="D164" s="3"/>
      <c r="E164" s="3"/>
      <c r="F164" s="221"/>
      <c r="G164" s="3"/>
      <c r="H164" s="221"/>
      <c r="I164" s="221"/>
      <c r="J164" s="221"/>
      <c r="K164" s="221"/>
      <c r="L164" s="221"/>
      <c r="M164" s="221"/>
      <c r="N164" s="221"/>
      <c r="O164" s="221"/>
      <c r="P164" s="3"/>
      <c r="Q164" s="221"/>
      <c r="R164" s="3"/>
      <c r="S164" s="221"/>
      <c r="T164" s="3"/>
      <c r="U164" s="221"/>
      <c r="V164" s="3"/>
      <c r="W164" s="221"/>
      <c r="X164" s="3"/>
      <c r="Y164" s="221"/>
      <c r="Z164" s="3"/>
      <c r="AA164" s="221"/>
      <c r="AB164" s="3"/>
      <c r="AC164" s="221"/>
      <c r="AD164" s="3"/>
      <c r="AE164" s="221"/>
      <c r="AF164" s="3"/>
      <c r="AG164" s="221"/>
      <c r="AH164" s="3"/>
      <c r="AI164" s="3"/>
      <c r="AJ164" s="3"/>
      <c r="AK164" s="3"/>
      <c r="AL164" s="3"/>
      <c r="AM164" s="3"/>
      <c r="AN164" s="3"/>
      <c r="AO164" s="3"/>
      <c r="AP164" s="3"/>
      <c r="AQ164" s="3"/>
      <c r="AR164" s="3"/>
      <c r="AS164" s="3"/>
    </row>
    <row r="165" spans="1:45" x14ac:dyDescent="0.25">
      <c r="A165" s="3"/>
      <c r="B165" s="3"/>
      <c r="C165" s="3"/>
      <c r="D165" s="3"/>
      <c r="E165" s="3"/>
      <c r="F165" s="221"/>
      <c r="G165" s="3"/>
      <c r="H165" s="221"/>
      <c r="I165" s="221"/>
      <c r="J165" s="221"/>
      <c r="K165" s="221"/>
      <c r="L165" s="221"/>
      <c r="M165" s="221"/>
      <c r="N165" s="221"/>
      <c r="O165" s="221"/>
      <c r="P165" s="3"/>
      <c r="Q165" s="221"/>
      <c r="R165" s="3"/>
      <c r="S165" s="221"/>
      <c r="T165" s="3"/>
      <c r="U165" s="221"/>
      <c r="V165" s="3"/>
      <c r="W165" s="221"/>
      <c r="X165" s="3"/>
      <c r="Y165" s="221"/>
      <c r="Z165" s="3"/>
      <c r="AA165" s="221"/>
      <c r="AB165" s="3"/>
      <c r="AC165" s="221"/>
      <c r="AD165" s="3"/>
      <c r="AE165" s="221"/>
      <c r="AF165" s="3"/>
      <c r="AG165" s="221"/>
      <c r="AH165" s="3"/>
      <c r="AI165" s="3"/>
      <c r="AJ165" s="3"/>
      <c r="AK165" s="3"/>
      <c r="AL165" s="3"/>
      <c r="AM165" s="3"/>
      <c r="AN165" s="3"/>
      <c r="AO165" s="3"/>
      <c r="AP165" s="3"/>
      <c r="AQ165" s="3"/>
      <c r="AR165" s="3"/>
      <c r="AS165" s="3"/>
    </row>
    <row r="166" spans="1:45" x14ac:dyDescent="0.25">
      <c r="A166" s="3"/>
      <c r="B166" s="3"/>
      <c r="C166" s="3"/>
      <c r="D166" s="3"/>
      <c r="E166" s="3"/>
      <c r="F166" s="221"/>
      <c r="G166" s="3"/>
      <c r="H166" s="221"/>
      <c r="I166" s="221"/>
      <c r="J166" s="221"/>
      <c r="K166" s="221"/>
      <c r="L166" s="221"/>
      <c r="M166" s="221"/>
      <c r="N166" s="221"/>
      <c r="O166" s="221"/>
      <c r="P166" s="3"/>
      <c r="Q166" s="221"/>
      <c r="R166" s="3"/>
      <c r="S166" s="221"/>
      <c r="T166" s="3"/>
      <c r="U166" s="221"/>
      <c r="V166" s="3"/>
      <c r="W166" s="221"/>
      <c r="X166" s="3"/>
      <c r="Y166" s="221"/>
      <c r="Z166" s="3"/>
      <c r="AA166" s="221"/>
      <c r="AB166" s="3"/>
      <c r="AC166" s="221"/>
      <c r="AD166" s="3"/>
      <c r="AE166" s="221"/>
      <c r="AF166" s="3"/>
      <c r="AG166" s="221"/>
      <c r="AH166" s="3"/>
      <c r="AI166" s="3"/>
      <c r="AJ166" s="3"/>
      <c r="AK166" s="3"/>
      <c r="AL166" s="3"/>
      <c r="AM166" s="3"/>
      <c r="AN166" s="3"/>
      <c r="AO166" s="3"/>
      <c r="AP166" s="3"/>
      <c r="AQ166" s="3"/>
      <c r="AR166" s="3"/>
      <c r="AS166" s="3"/>
    </row>
    <row r="167" spans="1:45" x14ac:dyDescent="0.25">
      <c r="A167" s="3"/>
      <c r="B167" s="3"/>
      <c r="C167" s="3"/>
      <c r="D167" s="3"/>
      <c r="E167" s="3"/>
      <c r="F167" s="221"/>
      <c r="G167" s="3"/>
      <c r="H167" s="221"/>
      <c r="I167" s="221"/>
      <c r="J167" s="221"/>
      <c r="K167" s="221"/>
      <c r="L167" s="221"/>
      <c r="M167" s="221"/>
      <c r="N167" s="221"/>
      <c r="O167" s="221"/>
      <c r="P167" s="3"/>
      <c r="Q167" s="221"/>
      <c r="R167" s="3"/>
      <c r="S167" s="221"/>
      <c r="T167" s="3"/>
      <c r="U167" s="221"/>
      <c r="V167" s="3"/>
      <c r="W167" s="221"/>
      <c r="X167" s="3"/>
      <c r="Y167" s="221"/>
      <c r="Z167" s="3"/>
      <c r="AA167" s="221"/>
      <c r="AB167" s="3"/>
      <c r="AC167" s="221"/>
      <c r="AD167" s="3"/>
      <c r="AE167" s="221"/>
      <c r="AF167" s="3"/>
      <c r="AG167" s="221"/>
      <c r="AH167" s="3"/>
      <c r="AI167" s="3"/>
      <c r="AJ167" s="3"/>
      <c r="AK167" s="3"/>
      <c r="AL167" s="3"/>
      <c r="AM167" s="3"/>
      <c r="AN167" s="3"/>
      <c r="AO167" s="3"/>
      <c r="AP167" s="3"/>
      <c r="AQ167" s="3"/>
      <c r="AR167" s="3"/>
      <c r="AS167" s="3"/>
    </row>
    <row r="168" spans="1:45" x14ac:dyDescent="0.25">
      <c r="A168" s="3"/>
      <c r="B168" s="3"/>
      <c r="C168" s="3"/>
      <c r="D168" s="3"/>
      <c r="E168" s="3"/>
      <c r="F168" s="221"/>
      <c r="G168" s="3"/>
      <c r="H168" s="221"/>
      <c r="I168" s="221"/>
      <c r="J168" s="221"/>
      <c r="K168" s="221"/>
      <c r="L168" s="221"/>
      <c r="M168" s="221"/>
      <c r="N168" s="221"/>
      <c r="O168" s="221"/>
      <c r="P168" s="3"/>
      <c r="Q168" s="221"/>
      <c r="R168" s="3"/>
      <c r="S168" s="221"/>
      <c r="T168" s="3"/>
      <c r="U168" s="221"/>
      <c r="V168" s="3"/>
      <c r="W168" s="221"/>
      <c r="X168" s="3"/>
      <c r="Y168" s="221"/>
      <c r="Z168" s="3"/>
      <c r="AA168" s="221"/>
      <c r="AB168" s="3"/>
      <c r="AC168" s="221"/>
      <c r="AD168" s="3"/>
      <c r="AE168" s="221"/>
      <c r="AF168" s="3"/>
      <c r="AG168" s="221"/>
      <c r="AH168" s="3"/>
      <c r="AI168" s="3"/>
      <c r="AJ168" s="3"/>
      <c r="AK168" s="3"/>
      <c r="AL168" s="3"/>
      <c r="AM168" s="3"/>
      <c r="AN168" s="3"/>
      <c r="AO168" s="3"/>
      <c r="AP168" s="3"/>
      <c r="AQ168" s="3"/>
      <c r="AR168" s="3"/>
      <c r="AS168" s="3"/>
    </row>
    <row r="169" spans="1:45" x14ac:dyDescent="0.25">
      <c r="A169" s="3"/>
      <c r="B169" s="3"/>
      <c r="C169" s="3"/>
      <c r="D169" s="3"/>
      <c r="E169" s="3"/>
      <c r="F169" s="221"/>
      <c r="G169" s="3"/>
      <c r="H169" s="221"/>
      <c r="I169" s="221"/>
      <c r="J169" s="221"/>
      <c r="K169" s="221"/>
      <c r="L169" s="221"/>
      <c r="M169" s="221"/>
      <c r="N169" s="221"/>
      <c r="O169" s="221"/>
      <c r="P169" s="3"/>
      <c r="Q169" s="221"/>
      <c r="R169" s="3"/>
      <c r="S169" s="221"/>
      <c r="T169" s="3"/>
      <c r="U169" s="221"/>
      <c r="V169" s="3"/>
      <c r="W169" s="221"/>
      <c r="X169" s="3"/>
      <c r="Y169" s="221"/>
      <c r="Z169" s="3"/>
      <c r="AA169" s="221"/>
      <c r="AB169" s="3"/>
      <c r="AC169" s="221"/>
      <c r="AD169" s="3"/>
      <c r="AE169" s="221"/>
      <c r="AF169" s="3"/>
      <c r="AG169" s="221"/>
      <c r="AH169" s="3"/>
      <c r="AI169" s="3"/>
      <c r="AJ169" s="3"/>
      <c r="AK169" s="3"/>
      <c r="AL169" s="3"/>
      <c r="AM169" s="3"/>
      <c r="AN169" s="3"/>
      <c r="AO169" s="3"/>
      <c r="AP169" s="3"/>
      <c r="AQ169" s="3"/>
      <c r="AR169" s="3"/>
      <c r="AS169" s="3"/>
    </row>
    <row r="170" spans="1:45" x14ac:dyDescent="0.25">
      <c r="A170" s="3"/>
      <c r="B170" s="3"/>
      <c r="C170" s="3"/>
      <c r="D170" s="3"/>
      <c r="E170" s="3"/>
      <c r="F170" s="221"/>
      <c r="G170" s="3"/>
      <c r="H170" s="221"/>
      <c r="I170" s="221"/>
      <c r="J170" s="221"/>
      <c r="K170" s="221"/>
      <c r="L170" s="221"/>
      <c r="M170" s="221"/>
      <c r="N170" s="221"/>
      <c r="O170" s="221"/>
      <c r="P170" s="3"/>
      <c r="Q170" s="221"/>
      <c r="R170" s="3"/>
      <c r="S170" s="221"/>
      <c r="T170" s="3"/>
      <c r="U170" s="221"/>
      <c r="V170" s="3"/>
      <c r="W170" s="221"/>
      <c r="X170" s="3"/>
      <c r="Y170" s="221"/>
      <c r="Z170" s="3"/>
      <c r="AA170" s="221"/>
      <c r="AB170" s="3"/>
      <c r="AC170" s="221"/>
      <c r="AD170" s="3"/>
      <c r="AE170" s="221"/>
      <c r="AF170" s="3"/>
      <c r="AG170" s="221"/>
      <c r="AH170" s="3"/>
      <c r="AI170" s="3"/>
      <c r="AJ170" s="3"/>
      <c r="AK170" s="3"/>
      <c r="AL170" s="3"/>
      <c r="AM170" s="3"/>
      <c r="AN170" s="3"/>
      <c r="AO170" s="3"/>
      <c r="AP170" s="3"/>
      <c r="AQ170" s="3"/>
      <c r="AR170" s="3"/>
      <c r="AS170" s="3"/>
    </row>
    <row r="171" spans="1:45" x14ac:dyDescent="0.25">
      <c r="A171" s="3"/>
      <c r="B171" s="3"/>
      <c r="C171" s="3"/>
      <c r="D171" s="3"/>
      <c r="E171" s="3"/>
      <c r="F171" s="221"/>
      <c r="G171" s="3"/>
      <c r="H171" s="221"/>
      <c r="I171" s="221"/>
      <c r="J171" s="221"/>
      <c r="K171" s="221"/>
      <c r="L171" s="221"/>
      <c r="M171" s="221"/>
      <c r="N171" s="221"/>
      <c r="O171" s="221"/>
      <c r="P171" s="3"/>
      <c r="Q171" s="221"/>
      <c r="R171" s="3"/>
      <c r="S171" s="221"/>
      <c r="T171" s="3"/>
      <c r="U171" s="221"/>
      <c r="V171" s="3"/>
      <c r="W171" s="221"/>
      <c r="X171" s="3"/>
      <c r="Y171" s="221"/>
      <c r="Z171" s="3"/>
      <c r="AA171" s="221"/>
      <c r="AB171" s="3"/>
      <c r="AC171" s="221"/>
      <c r="AD171" s="3"/>
      <c r="AE171" s="221"/>
      <c r="AF171" s="3"/>
      <c r="AG171" s="221"/>
      <c r="AH171" s="3"/>
      <c r="AI171" s="3"/>
      <c r="AJ171" s="3"/>
      <c r="AK171" s="3"/>
      <c r="AL171" s="3"/>
      <c r="AM171" s="3"/>
      <c r="AN171" s="3"/>
      <c r="AO171" s="3"/>
      <c r="AP171" s="3"/>
      <c r="AQ171" s="3"/>
      <c r="AR171" s="3"/>
      <c r="AS171" s="3"/>
    </row>
    <row r="172" spans="1:45" x14ac:dyDescent="0.25">
      <c r="A172" s="3"/>
      <c r="B172" s="3"/>
      <c r="C172" s="3"/>
      <c r="D172" s="3"/>
      <c r="E172" s="3"/>
      <c r="F172" s="221"/>
      <c r="G172" s="3"/>
      <c r="H172" s="221"/>
      <c r="I172" s="221"/>
      <c r="J172" s="221"/>
      <c r="K172" s="221"/>
      <c r="L172" s="221"/>
      <c r="M172" s="221"/>
      <c r="N172" s="221"/>
      <c r="O172" s="221"/>
      <c r="P172" s="3"/>
      <c r="Q172" s="221"/>
      <c r="R172" s="3"/>
      <c r="S172" s="221"/>
      <c r="T172" s="3"/>
      <c r="U172" s="221"/>
      <c r="V172" s="3"/>
      <c r="W172" s="221"/>
      <c r="X172" s="3"/>
      <c r="Y172" s="221"/>
      <c r="Z172" s="3"/>
      <c r="AA172" s="221"/>
      <c r="AB172" s="3"/>
      <c r="AC172" s="221"/>
      <c r="AD172" s="3"/>
      <c r="AE172" s="221"/>
      <c r="AF172" s="3"/>
      <c r="AG172" s="221"/>
      <c r="AH172" s="3"/>
      <c r="AI172" s="3"/>
      <c r="AJ172" s="3"/>
      <c r="AK172" s="3"/>
      <c r="AL172" s="3"/>
      <c r="AM172" s="3"/>
      <c r="AN172" s="3"/>
      <c r="AO172" s="3"/>
      <c r="AP172" s="3"/>
      <c r="AQ172" s="3"/>
      <c r="AR172" s="3"/>
      <c r="AS172" s="3"/>
    </row>
    <row r="173" spans="1:45" x14ac:dyDescent="0.25">
      <c r="A173" s="3"/>
      <c r="B173" s="3"/>
      <c r="C173" s="3"/>
      <c r="D173" s="3"/>
      <c r="E173" s="3"/>
      <c r="F173" s="221"/>
      <c r="G173" s="3"/>
      <c r="H173" s="221"/>
      <c r="I173" s="221"/>
      <c r="J173" s="221"/>
      <c r="K173" s="221"/>
      <c r="L173" s="221"/>
      <c r="M173" s="221"/>
      <c r="N173" s="221"/>
      <c r="O173" s="221"/>
      <c r="P173" s="3"/>
      <c r="Q173" s="221"/>
      <c r="R173" s="3"/>
      <c r="S173" s="221"/>
      <c r="T173" s="3"/>
      <c r="U173" s="221"/>
      <c r="V173" s="3"/>
      <c r="W173" s="221"/>
      <c r="X173" s="3"/>
      <c r="Y173" s="221"/>
      <c r="Z173" s="3"/>
      <c r="AA173" s="221"/>
      <c r="AB173" s="3"/>
      <c r="AC173" s="221"/>
      <c r="AD173" s="3"/>
      <c r="AE173" s="221"/>
      <c r="AF173" s="3"/>
      <c r="AG173" s="221"/>
      <c r="AH173" s="3"/>
      <c r="AI173" s="3"/>
      <c r="AJ173" s="3"/>
      <c r="AK173" s="3"/>
      <c r="AL173" s="3"/>
      <c r="AM173" s="3"/>
      <c r="AN173" s="3"/>
      <c r="AO173" s="3"/>
      <c r="AP173" s="3"/>
      <c r="AQ173" s="3"/>
      <c r="AR173" s="3"/>
      <c r="AS173" s="3"/>
    </row>
    <row r="174" spans="1:45" x14ac:dyDescent="0.25">
      <c r="A174" s="3"/>
      <c r="B174" s="3"/>
      <c r="C174" s="3"/>
      <c r="D174" s="3"/>
      <c r="E174" s="3"/>
      <c r="F174" s="221"/>
      <c r="G174" s="3"/>
      <c r="H174" s="221"/>
      <c r="I174" s="221"/>
      <c r="J174" s="221"/>
      <c r="K174" s="221"/>
      <c r="L174" s="221"/>
      <c r="M174" s="221"/>
      <c r="N174" s="221"/>
      <c r="O174" s="221"/>
      <c r="P174" s="3"/>
      <c r="Q174" s="221"/>
      <c r="R174" s="3"/>
      <c r="S174" s="221"/>
      <c r="T174" s="3"/>
      <c r="U174" s="221"/>
      <c r="V174" s="3"/>
      <c r="W174" s="221"/>
      <c r="X174" s="3"/>
      <c r="Y174" s="221"/>
      <c r="Z174" s="3"/>
      <c r="AA174" s="221"/>
      <c r="AB174" s="3"/>
      <c r="AC174" s="221"/>
      <c r="AD174" s="3"/>
      <c r="AE174" s="221"/>
      <c r="AF174" s="3"/>
      <c r="AG174" s="221"/>
      <c r="AH174" s="3"/>
      <c r="AI174" s="3"/>
      <c r="AJ174" s="3"/>
      <c r="AK174" s="3"/>
      <c r="AL174" s="3"/>
      <c r="AM174" s="3"/>
      <c r="AN174" s="3"/>
      <c r="AO174" s="3"/>
      <c r="AP174" s="3"/>
      <c r="AQ174" s="3"/>
      <c r="AR174" s="3"/>
      <c r="AS174" s="3"/>
    </row>
    <row r="175" spans="1:45" x14ac:dyDescent="0.25">
      <c r="A175" s="3"/>
      <c r="B175" s="3"/>
      <c r="C175" s="3"/>
      <c r="D175" s="3"/>
      <c r="E175" s="3"/>
      <c r="F175" s="221"/>
      <c r="G175" s="3"/>
      <c r="H175" s="221"/>
      <c r="I175" s="221"/>
      <c r="J175" s="221"/>
      <c r="K175" s="221"/>
      <c r="L175" s="221"/>
      <c r="M175" s="221"/>
      <c r="N175" s="221"/>
      <c r="O175" s="221"/>
      <c r="P175" s="3"/>
      <c r="Q175" s="221"/>
      <c r="R175" s="3"/>
      <c r="S175" s="221"/>
      <c r="T175" s="3"/>
      <c r="U175" s="221"/>
      <c r="V175" s="3"/>
      <c r="W175" s="221"/>
      <c r="X175" s="3"/>
      <c r="Y175" s="221"/>
      <c r="Z175" s="3"/>
      <c r="AA175" s="221"/>
      <c r="AB175" s="3"/>
      <c r="AC175" s="221"/>
      <c r="AD175" s="3"/>
      <c r="AE175" s="221"/>
      <c r="AF175" s="3"/>
      <c r="AG175" s="221"/>
      <c r="AH175" s="3"/>
      <c r="AI175" s="3"/>
      <c r="AJ175" s="3"/>
      <c r="AK175" s="3"/>
      <c r="AL175" s="3"/>
      <c r="AM175" s="3"/>
      <c r="AN175" s="3"/>
      <c r="AO175" s="3"/>
      <c r="AP175" s="3"/>
      <c r="AQ175" s="3"/>
      <c r="AR175" s="3"/>
      <c r="AS175" s="3"/>
    </row>
    <row r="176" spans="1:45" x14ac:dyDescent="0.25">
      <c r="A176" s="3"/>
      <c r="B176" s="3"/>
      <c r="C176" s="3"/>
      <c r="D176" s="3"/>
      <c r="E176" s="3"/>
      <c r="F176" s="221"/>
      <c r="G176" s="3"/>
      <c r="H176" s="221"/>
      <c r="I176" s="221"/>
      <c r="J176" s="221"/>
      <c r="K176" s="221"/>
      <c r="L176" s="221"/>
      <c r="M176" s="221"/>
      <c r="N176" s="221"/>
      <c r="O176" s="221"/>
      <c r="P176" s="3"/>
      <c r="Q176" s="221"/>
      <c r="R176" s="3"/>
      <c r="S176" s="221"/>
      <c r="T176" s="3"/>
      <c r="U176" s="221"/>
      <c r="V176" s="3"/>
      <c r="W176" s="221"/>
      <c r="X176" s="3"/>
      <c r="Y176" s="221"/>
      <c r="Z176" s="3"/>
      <c r="AA176" s="221"/>
      <c r="AB176" s="3"/>
      <c r="AC176" s="221"/>
      <c r="AD176" s="3"/>
      <c r="AE176" s="221"/>
      <c r="AF176" s="3"/>
      <c r="AG176" s="221"/>
      <c r="AH176" s="3"/>
      <c r="AI176" s="3"/>
      <c r="AJ176" s="3"/>
      <c r="AK176" s="3"/>
      <c r="AL176" s="3"/>
      <c r="AM176" s="3"/>
      <c r="AN176" s="3"/>
      <c r="AO176" s="3"/>
      <c r="AP176" s="3"/>
      <c r="AQ176" s="3"/>
      <c r="AR176" s="3"/>
      <c r="AS176" s="3"/>
    </row>
    <row r="177" spans="1:45" x14ac:dyDescent="0.25">
      <c r="A177" s="3"/>
      <c r="B177" s="3"/>
      <c r="C177" s="3"/>
      <c r="D177" s="3"/>
      <c r="E177" s="3"/>
      <c r="F177" s="221"/>
      <c r="G177" s="3"/>
      <c r="H177" s="221"/>
      <c r="I177" s="221"/>
      <c r="J177" s="221"/>
      <c r="K177" s="221"/>
      <c r="L177" s="221"/>
      <c r="M177" s="221"/>
      <c r="N177" s="221"/>
      <c r="O177" s="221"/>
      <c r="P177" s="3"/>
      <c r="Q177" s="221"/>
      <c r="R177" s="3"/>
      <c r="S177" s="221"/>
      <c r="T177" s="3"/>
      <c r="U177" s="221"/>
      <c r="V177" s="3"/>
      <c r="W177" s="221"/>
      <c r="X177" s="3"/>
      <c r="Y177" s="221"/>
      <c r="Z177" s="3"/>
      <c r="AA177" s="221"/>
      <c r="AB177" s="3"/>
      <c r="AC177" s="221"/>
      <c r="AD177" s="3"/>
      <c r="AE177" s="221"/>
      <c r="AF177" s="3"/>
      <c r="AG177" s="221"/>
      <c r="AH177" s="3"/>
      <c r="AI177" s="3"/>
      <c r="AJ177" s="3"/>
      <c r="AK177" s="3"/>
      <c r="AL177" s="3"/>
      <c r="AM177" s="3"/>
      <c r="AN177" s="3"/>
      <c r="AO177" s="3"/>
      <c r="AP177" s="3"/>
      <c r="AQ177" s="3"/>
      <c r="AR177" s="3"/>
      <c r="AS177" s="3"/>
    </row>
    <row r="178" spans="1:45" x14ac:dyDescent="0.25">
      <c r="A178" s="3"/>
      <c r="B178" s="3"/>
      <c r="C178" s="3"/>
      <c r="D178" s="3"/>
      <c r="E178" s="3"/>
      <c r="F178" s="221"/>
      <c r="G178" s="3"/>
      <c r="H178" s="221"/>
      <c r="I178" s="221"/>
      <c r="J178" s="221"/>
      <c r="K178" s="221"/>
      <c r="L178" s="221"/>
      <c r="M178" s="221"/>
      <c r="N178" s="221"/>
      <c r="O178" s="221"/>
      <c r="P178" s="3"/>
      <c r="Q178" s="221"/>
      <c r="R178" s="3"/>
      <c r="S178" s="221"/>
      <c r="T178" s="3"/>
      <c r="U178" s="221"/>
      <c r="V178" s="3"/>
      <c r="W178" s="221"/>
      <c r="X178" s="3"/>
      <c r="Y178" s="221"/>
      <c r="Z178" s="3"/>
      <c r="AA178" s="221"/>
      <c r="AB178" s="3"/>
      <c r="AC178" s="221"/>
      <c r="AD178" s="3"/>
      <c r="AE178" s="221"/>
      <c r="AF178" s="3"/>
      <c r="AG178" s="221"/>
      <c r="AH178" s="3"/>
      <c r="AI178" s="3"/>
      <c r="AJ178" s="3"/>
      <c r="AK178" s="3"/>
      <c r="AL178" s="3"/>
      <c r="AM178" s="3"/>
      <c r="AN178" s="3"/>
      <c r="AO178" s="3"/>
      <c r="AP178" s="3"/>
      <c r="AQ178" s="3"/>
      <c r="AR178" s="3"/>
      <c r="AS178" s="3"/>
    </row>
    <row r="179" spans="1:45" x14ac:dyDescent="0.25">
      <c r="A179" s="3"/>
      <c r="B179" s="3"/>
      <c r="C179" s="3"/>
      <c r="D179" s="3"/>
      <c r="E179" s="3"/>
      <c r="F179" s="221"/>
      <c r="G179" s="3"/>
      <c r="H179" s="221"/>
      <c r="I179" s="221"/>
      <c r="J179" s="221"/>
      <c r="K179" s="221"/>
      <c r="L179" s="221"/>
      <c r="M179" s="221"/>
      <c r="N179" s="221"/>
      <c r="O179" s="221"/>
      <c r="P179" s="3"/>
      <c r="Q179" s="221"/>
      <c r="R179" s="3"/>
      <c r="S179" s="221"/>
      <c r="T179" s="3"/>
      <c r="U179" s="221"/>
      <c r="V179" s="3"/>
      <c r="W179" s="221"/>
      <c r="X179" s="3"/>
      <c r="Y179" s="221"/>
      <c r="Z179" s="3"/>
      <c r="AA179" s="221"/>
      <c r="AB179" s="3"/>
      <c r="AC179" s="221"/>
      <c r="AD179" s="3"/>
      <c r="AE179" s="221"/>
      <c r="AF179" s="3"/>
      <c r="AG179" s="221"/>
      <c r="AH179" s="3"/>
      <c r="AI179" s="3"/>
      <c r="AJ179" s="3"/>
      <c r="AK179" s="3"/>
      <c r="AL179" s="3"/>
      <c r="AM179" s="3"/>
      <c r="AN179" s="3"/>
      <c r="AO179" s="3"/>
      <c r="AP179" s="3"/>
      <c r="AQ179" s="3"/>
      <c r="AR179" s="3"/>
      <c r="AS179" s="3"/>
    </row>
    <row r="180" spans="1:45" x14ac:dyDescent="0.25">
      <c r="A180" s="3"/>
      <c r="B180" s="3"/>
      <c r="C180" s="3"/>
      <c r="D180" s="3"/>
      <c r="E180" s="3"/>
      <c r="F180" s="221"/>
      <c r="G180" s="3"/>
      <c r="H180" s="221"/>
      <c r="I180" s="221"/>
      <c r="J180" s="221"/>
      <c r="K180" s="221"/>
      <c r="L180" s="221"/>
      <c r="M180" s="221"/>
      <c r="N180" s="221"/>
      <c r="O180" s="221"/>
      <c r="P180" s="3"/>
      <c r="Q180" s="221"/>
      <c r="R180" s="3"/>
      <c r="S180" s="221"/>
      <c r="T180" s="3"/>
      <c r="U180" s="221"/>
      <c r="V180" s="3"/>
      <c r="W180" s="221"/>
      <c r="X180" s="3"/>
      <c r="Y180" s="221"/>
      <c r="Z180" s="3"/>
      <c r="AA180" s="221"/>
      <c r="AB180" s="3"/>
      <c r="AC180" s="221"/>
      <c r="AD180" s="3"/>
      <c r="AE180" s="221"/>
      <c r="AF180" s="3"/>
      <c r="AG180" s="221"/>
      <c r="AH180" s="3"/>
      <c r="AI180" s="3"/>
      <c r="AJ180" s="3"/>
      <c r="AK180" s="3"/>
      <c r="AL180" s="3"/>
      <c r="AM180" s="3"/>
      <c r="AN180" s="3"/>
      <c r="AO180" s="3"/>
      <c r="AP180" s="3"/>
      <c r="AQ180" s="3"/>
      <c r="AR180" s="3"/>
      <c r="AS180" s="3"/>
    </row>
    <row r="181" spans="1:45" x14ac:dyDescent="0.25">
      <c r="A181" s="3"/>
      <c r="B181" s="3"/>
      <c r="C181" s="3"/>
      <c r="D181" s="3"/>
      <c r="E181" s="3"/>
      <c r="F181" s="221"/>
      <c r="G181" s="3"/>
      <c r="H181" s="221"/>
      <c r="I181" s="221"/>
      <c r="J181" s="221"/>
      <c r="K181" s="221"/>
      <c r="L181" s="221"/>
      <c r="M181" s="221"/>
      <c r="N181" s="221"/>
      <c r="O181" s="221"/>
      <c r="P181" s="3"/>
      <c r="Q181" s="221"/>
      <c r="R181" s="3"/>
      <c r="S181" s="221"/>
      <c r="T181" s="3"/>
      <c r="U181" s="221"/>
      <c r="V181" s="3"/>
      <c r="W181" s="221"/>
      <c r="X181" s="3"/>
      <c r="Y181" s="221"/>
      <c r="Z181" s="3"/>
      <c r="AA181" s="221"/>
      <c r="AB181" s="3"/>
      <c r="AC181" s="221"/>
      <c r="AD181" s="3"/>
      <c r="AE181" s="221"/>
      <c r="AF181" s="3"/>
      <c r="AG181" s="221"/>
      <c r="AH181" s="3"/>
      <c r="AI181" s="3"/>
      <c r="AJ181" s="3"/>
      <c r="AK181" s="3"/>
      <c r="AL181" s="3"/>
      <c r="AM181" s="3"/>
      <c r="AN181" s="3"/>
      <c r="AO181" s="3"/>
      <c r="AP181" s="3"/>
      <c r="AQ181" s="3"/>
      <c r="AR181" s="3"/>
      <c r="AS181" s="3"/>
    </row>
    <row r="182" spans="1:45" x14ac:dyDescent="0.25">
      <c r="A182" s="3"/>
      <c r="B182" s="3"/>
      <c r="C182" s="3"/>
      <c r="D182" s="3"/>
      <c r="E182" s="3"/>
      <c r="F182" s="221"/>
      <c r="G182" s="3"/>
      <c r="H182" s="221"/>
      <c r="I182" s="221"/>
      <c r="J182" s="221"/>
      <c r="K182" s="221"/>
      <c r="L182" s="221"/>
      <c r="M182" s="221"/>
      <c r="N182" s="221"/>
      <c r="O182" s="221"/>
      <c r="P182" s="3"/>
      <c r="Q182" s="221"/>
      <c r="R182" s="3"/>
      <c r="S182" s="221"/>
      <c r="T182" s="3"/>
      <c r="U182" s="221"/>
      <c r="V182" s="3"/>
      <c r="W182" s="221"/>
      <c r="X182" s="3"/>
      <c r="Y182" s="221"/>
      <c r="Z182" s="3"/>
      <c r="AA182" s="221"/>
      <c r="AB182" s="3"/>
      <c r="AC182" s="221"/>
      <c r="AD182" s="3"/>
      <c r="AE182" s="221"/>
      <c r="AF182" s="3"/>
      <c r="AG182" s="221"/>
      <c r="AH182" s="3"/>
      <c r="AI182" s="3"/>
      <c r="AJ182" s="3"/>
      <c r="AK182" s="3"/>
      <c r="AL182" s="3"/>
      <c r="AM182" s="3"/>
      <c r="AN182" s="3"/>
      <c r="AO182" s="3"/>
      <c r="AP182" s="3"/>
      <c r="AQ182" s="3"/>
      <c r="AR182" s="3"/>
      <c r="AS182" s="3"/>
    </row>
    <row r="183" spans="1:45" x14ac:dyDescent="0.25">
      <c r="A183" s="3"/>
      <c r="B183" s="3"/>
      <c r="C183" s="3"/>
      <c r="D183" s="3"/>
      <c r="E183" s="3"/>
      <c r="F183" s="221"/>
      <c r="G183" s="3"/>
      <c r="H183" s="221"/>
      <c r="I183" s="221"/>
      <c r="J183" s="221"/>
      <c r="K183" s="221"/>
      <c r="L183" s="221"/>
      <c r="M183" s="221"/>
      <c r="N183" s="221"/>
      <c r="O183" s="221"/>
      <c r="P183" s="3"/>
      <c r="Q183" s="221"/>
      <c r="R183" s="3"/>
      <c r="S183" s="221"/>
      <c r="T183" s="3"/>
      <c r="U183" s="221"/>
      <c r="V183" s="3"/>
      <c r="W183" s="221"/>
      <c r="X183" s="3"/>
      <c r="Y183" s="221"/>
      <c r="Z183" s="3"/>
      <c r="AA183" s="221"/>
      <c r="AB183" s="3"/>
      <c r="AC183" s="221"/>
      <c r="AD183" s="3"/>
      <c r="AE183" s="221"/>
      <c r="AF183" s="3"/>
      <c r="AG183" s="221"/>
      <c r="AH183" s="3"/>
      <c r="AI183" s="3"/>
      <c r="AJ183" s="3"/>
      <c r="AK183" s="3"/>
      <c r="AL183" s="3"/>
      <c r="AM183" s="3"/>
      <c r="AN183" s="3"/>
      <c r="AO183" s="3"/>
      <c r="AP183" s="3"/>
      <c r="AQ183" s="3"/>
      <c r="AR183" s="3"/>
      <c r="AS183" s="3"/>
    </row>
    <row r="184" spans="1:45" x14ac:dyDescent="0.25">
      <c r="A184" s="3"/>
      <c r="B184" s="3"/>
      <c r="C184" s="3"/>
      <c r="D184" s="3"/>
      <c r="E184" s="3"/>
      <c r="F184" s="221"/>
      <c r="G184" s="3"/>
      <c r="H184" s="221"/>
      <c r="I184" s="221"/>
      <c r="J184" s="221"/>
      <c r="K184" s="221"/>
      <c r="L184" s="221"/>
      <c r="M184" s="221"/>
      <c r="N184" s="221"/>
      <c r="O184" s="221"/>
      <c r="P184" s="3"/>
      <c r="Q184" s="221"/>
      <c r="R184" s="3"/>
      <c r="S184" s="221"/>
      <c r="T184" s="3"/>
      <c r="U184" s="221"/>
      <c r="V184" s="3"/>
      <c r="W184" s="221"/>
      <c r="X184" s="3"/>
      <c r="Y184" s="221"/>
      <c r="Z184" s="3"/>
      <c r="AA184" s="221"/>
      <c r="AB184" s="3"/>
      <c r="AC184" s="221"/>
      <c r="AD184" s="3"/>
      <c r="AE184" s="221"/>
      <c r="AF184" s="3"/>
      <c r="AG184" s="221"/>
      <c r="AH184" s="3"/>
      <c r="AI184" s="3"/>
      <c r="AJ184" s="3"/>
      <c r="AK184" s="3"/>
      <c r="AL184" s="3"/>
      <c r="AM184" s="3"/>
      <c r="AN184" s="3"/>
      <c r="AO184" s="3"/>
      <c r="AP184" s="3"/>
      <c r="AQ184" s="3"/>
      <c r="AR184" s="3"/>
      <c r="AS184" s="3"/>
    </row>
    <row r="185" spans="1:45" x14ac:dyDescent="0.25">
      <c r="A185" s="3"/>
      <c r="B185" s="3"/>
      <c r="C185" s="3"/>
      <c r="D185" s="3"/>
      <c r="E185" s="3"/>
      <c r="F185" s="221"/>
      <c r="G185" s="3"/>
      <c r="H185" s="221"/>
      <c r="I185" s="221"/>
      <c r="J185" s="221"/>
      <c r="K185" s="221"/>
      <c r="L185" s="221"/>
      <c r="M185" s="221"/>
      <c r="N185" s="221"/>
      <c r="O185" s="221"/>
      <c r="P185" s="3"/>
      <c r="Q185" s="221"/>
      <c r="R185" s="3"/>
      <c r="S185" s="221"/>
      <c r="T185" s="3"/>
      <c r="U185" s="221"/>
      <c r="V185" s="3"/>
      <c r="W185" s="221"/>
      <c r="X185" s="3"/>
      <c r="Y185" s="221"/>
      <c r="Z185" s="3"/>
      <c r="AA185" s="221"/>
      <c r="AB185" s="3"/>
      <c r="AC185" s="221"/>
      <c r="AD185" s="3"/>
      <c r="AE185" s="221"/>
      <c r="AF185" s="3"/>
      <c r="AG185" s="221"/>
      <c r="AH185" s="3"/>
      <c r="AI185" s="3"/>
      <c r="AJ185" s="3"/>
      <c r="AK185" s="3"/>
      <c r="AL185" s="3"/>
      <c r="AM185" s="3"/>
      <c r="AN185" s="3"/>
      <c r="AO185" s="3"/>
      <c r="AP185" s="3"/>
      <c r="AQ185" s="3"/>
      <c r="AR185" s="3"/>
      <c r="AS185" s="3"/>
    </row>
    <row r="186" spans="1:45" x14ac:dyDescent="0.25">
      <c r="A186" s="3"/>
      <c r="B186" s="3"/>
      <c r="C186" s="3"/>
      <c r="D186" s="3"/>
      <c r="E186" s="3"/>
      <c r="F186" s="221"/>
      <c r="G186" s="3"/>
      <c r="H186" s="221"/>
      <c r="I186" s="221"/>
      <c r="J186" s="221"/>
      <c r="K186" s="221"/>
      <c r="L186" s="221"/>
      <c r="M186" s="221"/>
      <c r="N186" s="221"/>
      <c r="O186" s="221"/>
      <c r="P186" s="3"/>
      <c r="Q186" s="221"/>
      <c r="R186" s="3"/>
      <c r="S186" s="221"/>
      <c r="T186" s="3"/>
      <c r="U186" s="221"/>
      <c r="V186" s="3"/>
      <c r="W186" s="221"/>
      <c r="X186" s="3"/>
      <c r="Y186" s="221"/>
      <c r="Z186" s="3"/>
      <c r="AA186" s="221"/>
      <c r="AB186" s="3"/>
      <c r="AC186" s="221"/>
      <c r="AD186" s="3"/>
      <c r="AE186" s="221"/>
      <c r="AF186" s="3"/>
      <c r="AG186" s="221"/>
      <c r="AH186" s="3"/>
      <c r="AI186" s="3"/>
      <c r="AJ186" s="3"/>
      <c r="AK186" s="3"/>
      <c r="AL186" s="3"/>
      <c r="AM186" s="3"/>
      <c r="AN186" s="3"/>
      <c r="AO186" s="3"/>
      <c r="AP186" s="3"/>
      <c r="AQ186" s="3"/>
      <c r="AR186" s="3"/>
      <c r="AS186" s="3"/>
    </row>
    <row r="187" spans="1:45" x14ac:dyDescent="0.25">
      <c r="A187" s="3"/>
      <c r="B187" s="3"/>
      <c r="C187" s="3"/>
      <c r="D187" s="3"/>
      <c r="E187" s="3"/>
      <c r="F187" s="221"/>
      <c r="G187" s="3"/>
      <c r="H187" s="221"/>
      <c r="I187" s="221"/>
      <c r="J187" s="221"/>
      <c r="K187" s="221"/>
      <c r="L187" s="221"/>
      <c r="M187" s="221"/>
      <c r="N187" s="221"/>
      <c r="O187" s="221"/>
      <c r="P187" s="3"/>
      <c r="Q187" s="221"/>
      <c r="R187" s="3"/>
      <c r="S187" s="221"/>
      <c r="T187" s="3"/>
      <c r="U187" s="221"/>
      <c r="V187" s="3"/>
      <c r="W187" s="221"/>
      <c r="X187" s="3"/>
      <c r="Y187" s="221"/>
      <c r="Z187" s="3"/>
      <c r="AA187" s="221"/>
      <c r="AB187" s="3"/>
      <c r="AC187" s="221"/>
      <c r="AD187" s="3"/>
      <c r="AE187" s="221"/>
      <c r="AF187" s="3"/>
      <c r="AG187" s="221"/>
      <c r="AH187" s="3"/>
      <c r="AI187" s="3"/>
      <c r="AJ187" s="3"/>
      <c r="AK187" s="3"/>
      <c r="AL187" s="3"/>
      <c r="AM187" s="3"/>
      <c r="AN187" s="3"/>
      <c r="AO187" s="3"/>
      <c r="AP187" s="3"/>
      <c r="AQ187" s="3"/>
      <c r="AR187" s="3"/>
      <c r="AS187" s="3"/>
    </row>
    <row r="188" spans="1:45" x14ac:dyDescent="0.25">
      <c r="A188" s="3"/>
      <c r="B188" s="3"/>
      <c r="C188" s="3"/>
      <c r="D188" s="3"/>
      <c r="E188" s="3"/>
      <c r="F188" s="221"/>
      <c r="G188" s="3"/>
      <c r="H188" s="221"/>
      <c r="I188" s="221"/>
      <c r="J188" s="221"/>
      <c r="K188" s="221"/>
      <c r="L188" s="221"/>
      <c r="M188" s="221"/>
      <c r="N188" s="221"/>
      <c r="O188" s="221"/>
      <c r="P188" s="3"/>
      <c r="Q188" s="221"/>
      <c r="R188" s="3"/>
      <c r="S188" s="221"/>
      <c r="T188" s="3"/>
      <c r="U188" s="221"/>
      <c r="V188" s="3"/>
      <c r="W188" s="221"/>
      <c r="X188" s="3"/>
      <c r="Y188" s="221"/>
      <c r="Z188" s="3"/>
      <c r="AA188" s="221"/>
      <c r="AB188" s="3"/>
      <c r="AC188" s="221"/>
      <c r="AD188" s="3"/>
      <c r="AE188" s="221"/>
      <c r="AF188" s="3"/>
      <c r="AG188" s="221"/>
      <c r="AH188" s="3"/>
      <c r="AI188" s="3"/>
      <c r="AJ188" s="3"/>
      <c r="AK188" s="3"/>
      <c r="AL188" s="3"/>
      <c r="AM188" s="3"/>
      <c r="AN188" s="3"/>
      <c r="AO188" s="3"/>
      <c r="AP188" s="3"/>
      <c r="AQ188" s="3"/>
      <c r="AR188" s="3"/>
      <c r="AS188" s="3"/>
    </row>
    <row r="189" spans="1:45" x14ac:dyDescent="0.25">
      <c r="A189" s="3"/>
      <c r="B189" s="3"/>
      <c r="C189" s="3"/>
      <c r="D189" s="3"/>
      <c r="E189" s="3"/>
      <c r="F189" s="221"/>
      <c r="G189" s="3"/>
      <c r="H189" s="221"/>
      <c r="I189" s="221"/>
      <c r="J189" s="221"/>
      <c r="K189" s="221"/>
      <c r="L189" s="221"/>
      <c r="M189" s="221"/>
      <c r="N189" s="221"/>
      <c r="O189" s="221"/>
      <c r="P189" s="3"/>
      <c r="Q189" s="221"/>
      <c r="R189" s="3"/>
      <c r="S189" s="221"/>
      <c r="T189" s="3"/>
      <c r="U189" s="221"/>
      <c r="V189" s="3"/>
      <c r="W189" s="221"/>
      <c r="X189" s="3"/>
      <c r="Y189" s="221"/>
      <c r="Z189" s="3"/>
      <c r="AA189" s="221"/>
      <c r="AB189" s="3"/>
      <c r="AC189" s="221"/>
      <c r="AD189" s="3"/>
      <c r="AE189" s="221"/>
      <c r="AF189" s="3"/>
      <c r="AG189" s="221"/>
      <c r="AH189" s="3"/>
      <c r="AI189" s="3"/>
      <c r="AJ189" s="3"/>
      <c r="AK189" s="3"/>
      <c r="AL189" s="3"/>
      <c r="AM189" s="3"/>
      <c r="AN189" s="3"/>
      <c r="AO189" s="3"/>
      <c r="AP189" s="3"/>
      <c r="AQ189" s="3"/>
      <c r="AR189" s="3"/>
      <c r="AS189" s="3"/>
    </row>
    <row r="190" spans="1:45" x14ac:dyDescent="0.25">
      <c r="A190" s="3"/>
      <c r="B190" s="3"/>
      <c r="C190" s="3"/>
      <c r="D190" s="3"/>
      <c r="E190" s="3"/>
      <c r="F190" s="221"/>
      <c r="G190" s="3"/>
      <c r="H190" s="221"/>
      <c r="I190" s="221"/>
      <c r="J190" s="221"/>
      <c r="K190" s="221"/>
      <c r="L190" s="221"/>
      <c r="M190" s="221"/>
      <c r="N190" s="221"/>
      <c r="O190" s="221"/>
      <c r="P190" s="3"/>
      <c r="Q190" s="221"/>
      <c r="R190" s="3"/>
      <c r="S190" s="221"/>
      <c r="T190" s="3"/>
      <c r="U190" s="221"/>
      <c r="V190" s="3"/>
      <c r="W190" s="221"/>
      <c r="X190" s="3"/>
      <c r="Y190" s="221"/>
      <c r="Z190" s="3"/>
      <c r="AA190" s="221"/>
      <c r="AB190" s="3"/>
      <c r="AC190" s="221"/>
      <c r="AD190" s="3"/>
      <c r="AE190" s="221"/>
      <c r="AF190" s="3"/>
      <c r="AG190" s="221"/>
      <c r="AH190" s="3"/>
      <c r="AI190" s="3"/>
      <c r="AJ190" s="3"/>
      <c r="AK190" s="3"/>
      <c r="AL190" s="3"/>
      <c r="AM190" s="3"/>
      <c r="AN190" s="3"/>
      <c r="AO190" s="3"/>
      <c r="AP190" s="3"/>
      <c r="AQ190" s="3"/>
      <c r="AR190" s="3"/>
      <c r="AS190" s="3"/>
    </row>
    <row r="191" spans="1:45" x14ac:dyDescent="0.25">
      <c r="A191" s="3"/>
      <c r="B191" s="3"/>
      <c r="C191" s="3"/>
      <c r="D191" s="3"/>
      <c r="E191" s="3"/>
      <c r="F191" s="221"/>
      <c r="G191" s="3"/>
      <c r="H191" s="221"/>
      <c r="I191" s="221"/>
      <c r="J191" s="221"/>
      <c r="K191" s="221"/>
      <c r="L191" s="221"/>
      <c r="M191" s="221"/>
      <c r="N191" s="221"/>
      <c r="O191" s="221"/>
      <c r="P191" s="3"/>
      <c r="Q191" s="221"/>
      <c r="R191" s="3"/>
      <c r="S191" s="221"/>
      <c r="T191" s="3"/>
      <c r="U191" s="221"/>
      <c r="V191" s="3"/>
      <c r="W191" s="221"/>
      <c r="X191" s="3"/>
      <c r="Y191" s="221"/>
      <c r="Z191" s="3"/>
      <c r="AA191" s="221"/>
      <c r="AB191" s="3"/>
      <c r="AC191" s="221"/>
      <c r="AD191" s="3"/>
      <c r="AE191" s="221"/>
      <c r="AF191" s="3"/>
      <c r="AG191" s="221"/>
      <c r="AH191" s="3"/>
      <c r="AI191" s="3"/>
      <c r="AJ191" s="3"/>
      <c r="AK191" s="3"/>
      <c r="AL191" s="3"/>
      <c r="AM191" s="3"/>
      <c r="AN191" s="3"/>
      <c r="AO191" s="3"/>
      <c r="AP191" s="3"/>
      <c r="AQ191" s="3"/>
      <c r="AR191" s="3"/>
      <c r="AS191" s="3"/>
    </row>
    <row r="192" spans="1:45" x14ac:dyDescent="0.25">
      <c r="A192" s="3"/>
      <c r="B192" s="3"/>
      <c r="C192" s="3"/>
      <c r="D192" s="3"/>
      <c r="E192" s="3"/>
      <c r="F192" s="221"/>
      <c r="G192" s="3"/>
      <c r="H192" s="221"/>
      <c r="I192" s="221"/>
      <c r="J192" s="221"/>
      <c r="K192" s="221"/>
      <c r="L192" s="221"/>
      <c r="M192" s="221"/>
      <c r="N192" s="221"/>
      <c r="O192" s="221"/>
      <c r="P192" s="3"/>
      <c r="Q192" s="221"/>
      <c r="R192" s="3"/>
      <c r="S192" s="221"/>
      <c r="T192" s="3"/>
      <c r="U192" s="221"/>
      <c r="V192" s="3"/>
      <c r="W192" s="221"/>
      <c r="X192" s="3"/>
      <c r="Y192" s="221"/>
      <c r="Z192" s="3"/>
      <c r="AA192" s="221"/>
      <c r="AB192" s="3"/>
      <c r="AC192" s="221"/>
      <c r="AD192" s="3"/>
      <c r="AE192" s="221"/>
      <c r="AF192" s="3"/>
      <c r="AG192" s="221"/>
      <c r="AH192" s="3"/>
      <c r="AI192" s="3"/>
      <c r="AJ192" s="3"/>
      <c r="AK192" s="3"/>
      <c r="AL192" s="3"/>
      <c r="AM192" s="3"/>
      <c r="AN192" s="3"/>
      <c r="AO192" s="3"/>
      <c r="AP192" s="3"/>
      <c r="AQ192" s="3"/>
      <c r="AR192" s="3"/>
      <c r="AS192" s="3"/>
    </row>
    <row r="193" spans="1:45" x14ac:dyDescent="0.25">
      <c r="A193" s="3"/>
      <c r="B193" s="3"/>
      <c r="C193" s="3"/>
      <c r="D193" s="3"/>
      <c r="E193" s="3"/>
      <c r="F193" s="221"/>
      <c r="G193" s="3"/>
      <c r="H193" s="221"/>
      <c r="I193" s="221"/>
      <c r="J193" s="221"/>
      <c r="K193" s="221"/>
      <c r="L193" s="221"/>
      <c r="M193" s="221"/>
      <c r="N193" s="221"/>
      <c r="O193" s="221"/>
      <c r="P193" s="3"/>
      <c r="Q193" s="221"/>
      <c r="R193" s="3"/>
      <c r="S193" s="221"/>
      <c r="T193" s="3"/>
      <c r="U193" s="221"/>
      <c r="V193" s="3"/>
      <c r="W193" s="221"/>
      <c r="X193" s="3"/>
      <c r="Y193" s="221"/>
      <c r="Z193" s="3"/>
      <c r="AA193" s="221"/>
      <c r="AB193" s="3"/>
      <c r="AC193" s="221"/>
      <c r="AD193" s="3"/>
      <c r="AE193" s="221"/>
      <c r="AF193" s="3"/>
      <c r="AG193" s="221"/>
      <c r="AH193" s="3"/>
      <c r="AI193" s="3"/>
      <c r="AJ193" s="3"/>
      <c r="AK193" s="3"/>
      <c r="AL193" s="3"/>
      <c r="AM193" s="3"/>
      <c r="AN193" s="3"/>
      <c r="AO193" s="3"/>
      <c r="AP193" s="3"/>
      <c r="AQ193" s="3"/>
      <c r="AR193" s="3"/>
      <c r="AS193" s="3"/>
    </row>
    <row r="194" spans="1:45" x14ac:dyDescent="0.25">
      <c r="A194" s="3"/>
      <c r="B194" s="3"/>
      <c r="C194" s="3"/>
      <c r="D194" s="3"/>
      <c r="E194" s="3"/>
      <c r="F194" s="221"/>
      <c r="G194" s="3"/>
      <c r="H194" s="221"/>
      <c r="I194" s="221"/>
      <c r="J194" s="221"/>
      <c r="K194" s="221"/>
      <c r="L194" s="221"/>
      <c r="M194" s="221"/>
      <c r="N194" s="221"/>
      <c r="O194" s="221"/>
      <c r="P194" s="3"/>
      <c r="Q194" s="221"/>
      <c r="R194" s="3"/>
      <c r="S194" s="221"/>
      <c r="T194" s="3"/>
      <c r="U194" s="221"/>
      <c r="V194" s="3"/>
      <c r="W194" s="221"/>
      <c r="X194" s="3"/>
      <c r="Y194" s="221"/>
      <c r="Z194" s="3"/>
      <c r="AA194" s="221"/>
      <c r="AB194" s="3"/>
      <c r="AC194" s="221"/>
      <c r="AD194" s="3"/>
      <c r="AE194" s="221"/>
      <c r="AF194" s="3"/>
      <c r="AG194" s="221"/>
      <c r="AH194" s="3"/>
      <c r="AI194" s="3"/>
      <c r="AJ194" s="3"/>
      <c r="AK194" s="3"/>
      <c r="AL194" s="3"/>
      <c r="AM194" s="3"/>
      <c r="AN194" s="3"/>
      <c r="AO194" s="3"/>
      <c r="AP194" s="3"/>
      <c r="AQ194" s="3"/>
      <c r="AR194" s="3"/>
      <c r="AS194" s="3"/>
    </row>
    <row r="195" spans="1:45" x14ac:dyDescent="0.25">
      <c r="A195" s="3"/>
      <c r="B195" s="3"/>
      <c r="C195" s="3"/>
      <c r="D195" s="3"/>
      <c r="E195" s="3"/>
      <c r="F195" s="221"/>
      <c r="G195" s="3"/>
      <c r="H195" s="221"/>
      <c r="I195" s="221"/>
      <c r="J195" s="221"/>
      <c r="K195" s="221"/>
      <c r="L195" s="221"/>
      <c r="M195" s="221"/>
      <c r="N195" s="221"/>
      <c r="O195" s="221"/>
      <c r="P195" s="3"/>
      <c r="Q195" s="221"/>
      <c r="R195" s="3"/>
      <c r="S195" s="221"/>
      <c r="T195" s="3"/>
      <c r="U195" s="221"/>
      <c r="V195" s="3"/>
      <c r="W195" s="221"/>
      <c r="X195" s="3"/>
      <c r="Y195" s="221"/>
      <c r="Z195" s="3"/>
      <c r="AA195" s="221"/>
      <c r="AB195" s="3"/>
      <c r="AC195" s="221"/>
      <c r="AD195" s="3"/>
      <c r="AE195" s="221"/>
      <c r="AF195" s="3"/>
      <c r="AG195" s="221"/>
      <c r="AH195" s="3"/>
      <c r="AI195" s="3"/>
      <c r="AJ195" s="3"/>
      <c r="AK195" s="3"/>
      <c r="AL195" s="3"/>
      <c r="AM195" s="3"/>
      <c r="AN195" s="3"/>
      <c r="AO195" s="3"/>
      <c r="AP195" s="3"/>
      <c r="AQ195" s="3"/>
      <c r="AR195" s="3"/>
      <c r="AS195" s="3"/>
    </row>
    <row r="196" spans="1:45" x14ac:dyDescent="0.25">
      <c r="A196" s="3"/>
      <c r="B196" s="3"/>
      <c r="C196" s="3"/>
      <c r="D196" s="3"/>
      <c r="E196" s="3"/>
      <c r="F196" s="221"/>
      <c r="G196" s="3"/>
      <c r="H196" s="221"/>
      <c r="I196" s="221"/>
      <c r="J196" s="221"/>
      <c r="K196" s="221"/>
      <c r="L196" s="221"/>
      <c r="M196" s="221"/>
      <c r="N196" s="221"/>
      <c r="O196" s="221"/>
      <c r="P196" s="3"/>
      <c r="Q196" s="221"/>
      <c r="R196" s="3"/>
      <c r="S196" s="221"/>
      <c r="T196" s="3"/>
      <c r="U196" s="221"/>
      <c r="V196" s="3"/>
      <c r="W196" s="221"/>
      <c r="X196" s="3"/>
      <c r="Y196" s="221"/>
      <c r="Z196" s="3"/>
      <c r="AA196" s="221"/>
      <c r="AB196" s="3"/>
      <c r="AC196" s="221"/>
      <c r="AD196" s="3"/>
      <c r="AE196" s="221"/>
      <c r="AF196" s="3"/>
      <c r="AG196" s="221"/>
      <c r="AH196" s="3"/>
      <c r="AI196" s="3"/>
      <c r="AJ196" s="3"/>
      <c r="AK196" s="3"/>
      <c r="AL196" s="3"/>
      <c r="AM196" s="3"/>
      <c r="AN196" s="3"/>
      <c r="AO196" s="3"/>
      <c r="AP196" s="3"/>
      <c r="AQ196" s="3"/>
      <c r="AR196" s="3"/>
      <c r="AS196" s="3"/>
    </row>
    <row r="197" spans="1:45" x14ac:dyDescent="0.25">
      <c r="A197" s="3"/>
      <c r="B197" s="3"/>
      <c r="C197" s="3"/>
      <c r="D197" s="3"/>
      <c r="E197" s="3"/>
      <c r="F197" s="221"/>
      <c r="G197" s="3"/>
      <c r="H197" s="221"/>
      <c r="I197" s="221"/>
      <c r="J197" s="221"/>
      <c r="K197" s="221"/>
      <c r="L197" s="221"/>
      <c r="M197" s="221"/>
      <c r="N197" s="221"/>
      <c r="O197" s="221"/>
      <c r="P197" s="3"/>
      <c r="Q197" s="221"/>
      <c r="R197" s="3"/>
      <c r="S197" s="221"/>
      <c r="T197" s="3"/>
      <c r="U197" s="221"/>
      <c r="V197" s="3"/>
      <c r="W197" s="221"/>
      <c r="X197" s="3"/>
      <c r="Y197" s="221"/>
      <c r="Z197" s="3"/>
      <c r="AA197" s="221"/>
      <c r="AB197" s="3"/>
      <c r="AC197" s="221"/>
      <c r="AD197" s="3"/>
      <c r="AE197" s="221"/>
      <c r="AF197" s="3"/>
      <c r="AG197" s="221"/>
      <c r="AH197" s="3"/>
      <c r="AI197" s="3"/>
      <c r="AJ197" s="3"/>
      <c r="AK197" s="3"/>
      <c r="AL197" s="3"/>
      <c r="AM197" s="3"/>
      <c r="AN197" s="3"/>
      <c r="AO197" s="3"/>
      <c r="AP197" s="3"/>
      <c r="AQ197" s="3"/>
      <c r="AR197" s="3"/>
      <c r="AS197" s="3"/>
    </row>
    <row r="198" spans="1:45" x14ac:dyDescent="0.25">
      <c r="A198" s="3"/>
      <c r="B198" s="3"/>
      <c r="C198" s="3"/>
      <c r="D198" s="3"/>
      <c r="E198" s="3"/>
      <c r="F198" s="221"/>
      <c r="G198" s="3"/>
      <c r="H198" s="221"/>
      <c r="I198" s="221"/>
      <c r="J198" s="221"/>
      <c r="K198" s="221"/>
      <c r="L198" s="221"/>
      <c r="M198" s="221"/>
      <c r="N198" s="221"/>
      <c r="O198" s="221"/>
      <c r="P198" s="3"/>
      <c r="Q198" s="221"/>
      <c r="R198" s="3"/>
      <c r="S198" s="221"/>
      <c r="T198" s="3"/>
      <c r="U198" s="221"/>
      <c r="V198" s="3"/>
      <c r="W198" s="221"/>
      <c r="X198" s="3"/>
      <c r="Y198" s="221"/>
      <c r="Z198" s="3"/>
      <c r="AA198" s="221"/>
      <c r="AB198" s="3"/>
      <c r="AC198" s="221"/>
      <c r="AD198" s="3"/>
      <c r="AE198" s="221"/>
      <c r="AF198" s="3"/>
      <c r="AG198" s="221"/>
      <c r="AH198" s="3"/>
      <c r="AI198" s="3"/>
      <c r="AJ198" s="3"/>
      <c r="AK198" s="3"/>
      <c r="AL198" s="3"/>
      <c r="AM198" s="3"/>
      <c r="AN198" s="3"/>
      <c r="AO198" s="3"/>
      <c r="AP198" s="3"/>
      <c r="AQ198" s="3"/>
      <c r="AR198" s="3"/>
      <c r="AS198" s="3"/>
    </row>
    <row r="199" spans="1:45" x14ac:dyDescent="0.25">
      <c r="A199" s="3"/>
      <c r="B199" s="3"/>
      <c r="C199" s="3"/>
      <c r="D199" s="3"/>
      <c r="E199" s="3"/>
      <c r="F199" s="221"/>
      <c r="G199" s="3"/>
      <c r="H199" s="221"/>
      <c r="I199" s="221"/>
      <c r="J199" s="221"/>
      <c r="K199" s="221"/>
      <c r="L199" s="221"/>
      <c r="M199" s="221"/>
      <c r="N199" s="221"/>
      <c r="O199" s="221"/>
      <c r="P199" s="3"/>
      <c r="Q199" s="221"/>
      <c r="R199" s="3"/>
      <c r="S199" s="221"/>
      <c r="T199" s="3"/>
      <c r="U199" s="221"/>
      <c r="V199" s="3"/>
      <c r="W199" s="221"/>
      <c r="X199" s="3"/>
      <c r="Y199" s="221"/>
      <c r="Z199" s="3"/>
      <c r="AA199" s="221"/>
      <c r="AB199" s="3"/>
      <c r="AC199" s="221"/>
      <c r="AD199" s="3"/>
      <c r="AE199" s="221"/>
      <c r="AF199" s="3"/>
      <c r="AG199" s="221"/>
      <c r="AH199" s="3"/>
      <c r="AI199" s="3"/>
      <c r="AJ199" s="3"/>
      <c r="AK199" s="3"/>
      <c r="AL199" s="3"/>
      <c r="AM199" s="3"/>
      <c r="AN199" s="3"/>
      <c r="AO199" s="3"/>
      <c r="AP199" s="3"/>
      <c r="AQ199" s="3"/>
      <c r="AR199" s="3"/>
      <c r="AS199" s="3"/>
    </row>
    <row r="200" spans="1:45" x14ac:dyDescent="0.25">
      <c r="A200" s="3"/>
      <c r="B200" s="3"/>
      <c r="C200" s="3"/>
      <c r="D200" s="3"/>
      <c r="E200" s="3"/>
      <c r="F200" s="221"/>
      <c r="G200" s="3"/>
      <c r="H200" s="221"/>
      <c r="I200" s="221"/>
      <c r="J200" s="221"/>
      <c r="K200" s="221"/>
      <c r="L200" s="221"/>
      <c r="M200" s="221"/>
      <c r="N200" s="221"/>
      <c r="O200" s="221"/>
      <c r="P200" s="3"/>
      <c r="Q200" s="221"/>
      <c r="R200" s="3"/>
      <c r="S200" s="221"/>
      <c r="T200" s="3"/>
      <c r="U200" s="221"/>
      <c r="V200" s="3"/>
      <c r="W200" s="221"/>
      <c r="X200" s="3"/>
      <c r="Y200" s="221"/>
      <c r="Z200" s="3"/>
      <c r="AA200" s="221"/>
      <c r="AB200" s="3"/>
      <c r="AC200" s="221"/>
      <c r="AD200" s="3"/>
      <c r="AE200" s="221"/>
      <c r="AF200" s="3"/>
      <c r="AG200" s="221"/>
      <c r="AH200" s="3"/>
      <c r="AI200" s="3"/>
      <c r="AJ200" s="3"/>
      <c r="AK200" s="3"/>
      <c r="AL200" s="3"/>
      <c r="AM200" s="3"/>
      <c r="AN200" s="3"/>
      <c r="AO200" s="3"/>
      <c r="AP200" s="3"/>
      <c r="AQ200" s="3"/>
      <c r="AR200" s="3"/>
      <c r="AS200" s="3"/>
    </row>
    <row r="201" spans="1:45" x14ac:dyDescent="0.25">
      <c r="A201" s="3"/>
      <c r="B201" s="3"/>
      <c r="C201" s="3"/>
      <c r="D201" s="3"/>
      <c r="E201" s="3"/>
      <c r="F201" s="221"/>
      <c r="G201" s="3"/>
      <c r="H201" s="221"/>
      <c r="I201" s="221"/>
      <c r="J201" s="221"/>
      <c r="K201" s="221"/>
      <c r="L201" s="221"/>
      <c r="M201" s="221"/>
      <c r="N201" s="221"/>
      <c r="O201" s="221"/>
      <c r="P201" s="3"/>
      <c r="Q201" s="221"/>
      <c r="R201" s="3"/>
      <c r="S201" s="221"/>
      <c r="T201" s="3"/>
      <c r="U201" s="221"/>
      <c r="V201" s="3"/>
      <c r="W201" s="221"/>
      <c r="X201" s="3"/>
      <c r="Y201" s="221"/>
      <c r="Z201" s="3"/>
      <c r="AA201" s="221"/>
      <c r="AB201" s="3"/>
      <c r="AC201" s="221"/>
      <c r="AD201" s="3"/>
      <c r="AE201" s="221"/>
      <c r="AF201" s="3"/>
      <c r="AG201" s="221"/>
      <c r="AH201" s="3"/>
      <c r="AI201" s="3"/>
      <c r="AJ201" s="3"/>
      <c r="AK201" s="3"/>
      <c r="AL201" s="3"/>
      <c r="AM201" s="3"/>
      <c r="AN201" s="3"/>
      <c r="AO201" s="3"/>
      <c r="AP201" s="3"/>
      <c r="AQ201" s="3"/>
      <c r="AR201" s="3"/>
      <c r="AS201" s="3"/>
    </row>
    <row r="202" spans="1:45" x14ac:dyDescent="0.25">
      <c r="A202" s="3"/>
      <c r="B202" s="3"/>
      <c r="C202" s="3"/>
      <c r="D202" s="3"/>
      <c r="E202" s="3"/>
      <c r="F202" s="221"/>
      <c r="G202" s="3"/>
      <c r="H202" s="221"/>
      <c r="I202" s="221"/>
      <c r="J202" s="221"/>
      <c r="K202" s="221"/>
      <c r="L202" s="221"/>
      <c r="M202" s="221"/>
      <c r="N202" s="221"/>
      <c r="O202" s="221"/>
      <c r="P202" s="3"/>
      <c r="Q202" s="221"/>
      <c r="R202" s="3"/>
      <c r="S202" s="221"/>
      <c r="T202" s="3"/>
      <c r="U202" s="221"/>
      <c r="V202" s="3"/>
      <c r="W202" s="221"/>
      <c r="X202" s="3"/>
      <c r="Y202" s="221"/>
      <c r="Z202" s="3"/>
      <c r="AA202" s="221"/>
      <c r="AB202" s="3"/>
      <c r="AC202" s="221"/>
      <c r="AD202" s="3"/>
      <c r="AE202" s="221"/>
      <c r="AF202" s="3"/>
      <c r="AG202" s="221"/>
      <c r="AH202" s="3"/>
      <c r="AI202" s="3"/>
      <c r="AJ202" s="3"/>
      <c r="AK202" s="3"/>
      <c r="AL202" s="3"/>
      <c r="AM202" s="3"/>
      <c r="AN202" s="3"/>
      <c r="AO202" s="3"/>
      <c r="AP202" s="3"/>
      <c r="AQ202" s="3"/>
      <c r="AR202" s="3"/>
      <c r="AS202" s="3"/>
    </row>
    <row r="203" spans="1:45" x14ac:dyDescent="0.25">
      <c r="A203" s="3"/>
      <c r="B203" s="3"/>
      <c r="C203" s="3"/>
      <c r="D203" s="3"/>
      <c r="E203" s="3"/>
      <c r="F203" s="221"/>
      <c r="G203" s="3"/>
      <c r="H203" s="221"/>
      <c r="I203" s="221"/>
      <c r="J203" s="221"/>
      <c r="K203" s="221"/>
      <c r="L203" s="221"/>
      <c r="M203" s="221"/>
      <c r="N203" s="221"/>
      <c r="O203" s="221"/>
      <c r="P203" s="3"/>
      <c r="Q203" s="221"/>
      <c r="R203" s="3"/>
      <c r="S203" s="221"/>
      <c r="T203" s="3"/>
      <c r="U203" s="221"/>
      <c r="V203" s="3"/>
      <c r="W203" s="221"/>
      <c r="X203" s="3"/>
      <c r="Y203" s="221"/>
      <c r="Z203" s="3"/>
      <c r="AA203" s="221"/>
      <c r="AB203" s="3"/>
      <c r="AC203" s="221"/>
      <c r="AD203" s="3"/>
      <c r="AE203" s="221"/>
      <c r="AF203" s="3"/>
      <c r="AG203" s="221"/>
      <c r="AH203" s="3"/>
      <c r="AI203" s="3"/>
      <c r="AJ203" s="3"/>
      <c r="AK203" s="3"/>
      <c r="AL203" s="3"/>
      <c r="AM203" s="3"/>
      <c r="AN203" s="3"/>
      <c r="AO203" s="3"/>
      <c r="AP203" s="3"/>
      <c r="AQ203" s="3"/>
      <c r="AR203" s="3"/>
      <c r="AS203" s="3"/>
    </row>
    <row r="204" spans="1:45" x14ac:dyDescent="0.25">
      <c r="A204" s="3"/>
      <c r="B204" s="3"/>
      <c r="C204" s="3"/>
      <c r="D204" s="3"/>
      <c r="E204" s="3"/>
      <c r="F204" s="221"/>
      <c r="G204" s="3"/>
      <c r="H204" s="221"/>
      <c r="I204" s="221"/>
      <c r="J204" s="221"/>
      <c r="K204" s="221"/>
      <c r="L204" s="221"/>
      <c r="M204" s="221"/>
      <c r="N204" s="221"/>
      <c r="O204" s="221"/>
      <c r="P204" s="3"/>
      <c r="Q204" s="221"/>
      <c r="R204" s="3"/>
      <c r="S204" s="221"/>
      <c r="T204" s="3"/>
      <c r="U204" s="221"/>
      <c r="V204" s="3"/>
      <c r="W204" s="221"/>
      <c r="X204" s="3"/>
      <c r="Y204" s="221"/>
      <c r="Z204" s="3"/>
      <c r="AA204" s="221"/>
      <c r="AB204" s="3"/>
      <c r="AC204" s="221"/>
      <c r="AD204" s="3"/>
      <c r="AE204" s="221"/>
      <c r="AF204" s="3"/>
      <c r="AG204" s="221"/>
      <c r="AH204" s="3"/>
      <c r="AI204" s="3"/>
      <c r="AJ204" s="3"/>
      <c r="AK204" s="3"/>
      <c r="AL204" s="3"/>
      <c r="AM204" s="3"/>
      <c r="AN204" s="3"/>
      <c r="AO204" s="3"/>
      <c r="AP204" s="3"/>
      <c r="AQ204" s="3"/>
      <c r="AR204" s="3"/>
      <c r="AS204" s="3"/>
    </row>
    <row r="205" spans="1:45" x14ac:dyDescent="0.25">
      <c r="A205" s="3"/>
      <c r="B205" s="3"/>
      <c r="C205" s="3"/>
      <c r="D205" s="3"/>
      <c r="E205" s="3"/>
      <c r="F205" s="221"/>
      <c r="G205" s="3"/>
      <c r="H205" s="221"/>
      <c r="I205" s="221"/>
      <c r="J205" s="221"/>
      <c r="K205" s="221"/>
      <c r="L205" s="221"/>
      <c r="M205" s="221"/>
      <c r="N205" s="221"/>
      <c r="O205" s="221"/>
      <c r="P205" s="3"/>
      <c r="Q205" s="221"/>
      <c r="R205" s="3"/>
      <c r="S205" s="221"/>
      <c r="T205" s="3"/>
      <c r="U205" s="221"/>
      <c r="V205" s="3"/>
      <c r="W205" s="221"/>
      <c r="X205" s="3"/>
      <c r="Y205" s="221"/>
      <c r="Z205" s="3"/>
      <c r="AA205" s="221"/>
      <c r="AB205" s="3"/>
      <c r="AC205" s="221"/>
      <c r="AD205" s="3"/>
      <c r="AE205" s="221"/>
      <c r="AF205" s="3"/>
      <c r="AG205" s="221"/>
      <c r="AH205" s="3"/>
      <c r="AI205" s="3"/>
      <c r="AJ205" s="3"/>
      <c r="AK205" s="3"/>
      <c r="AL205" s="3"/>
      <c r="AM205" s="3"/>
      <c r="AN205" s="3"/>
      <c r="AO205" s="3"/>
      <c r="AP205" s="3"/>
      <c r="AQ205" s="3"/>
      <c r="AR205" s="3"/>
      <c r="AS205" s="3"/>
    </row>
    <row r="206" spans="1:45" x14ac:dyDescent="0.25">
      <c r="A206" s="3"/>
      <c r="B206" s="3"/>
      <c r="C206" s="3"/>
      <c r="D206" s="3"/>
      <c r="E206" s="3"/>
      <c r="F206" s="221"/>
      <c r="G206" s="3"/>
      <c r="H206" s="221"/>
      <c r="I206" s="221"/>
      <c r="J206" s="221"/>
      <c r="K206" s="221"/>
      <c r="L206" s="221"/>
      <c r="M206" s="221"/>
      <c r="N206" s="221"/>
      <c r="O206" s="221"/>
      <c r="P206" s="3"/>
      <c r="Q206" s="221"/>
      <c r="R206" s="3"/>
      <c r="S206" s="221"/>
      <c r="T206" s="3"/>
      <c r="U206" s="221"/>
      <c r="V206" s="3"/>
      <c r="W206" s="221"/>
      <c r="X206" s="3"/>
      <c r="Y206" s="221"/>
      <c r="Z206" s="3"/>
      <c r="AA206" s="221"/>
      <c r="AB206" s="3"/>
      <c r="AC206" s="221"/>
      <c r="AD206" s="3"/>
      <c r="AE206" s="221"/>
      <c r="AF206" s="3"/>
      <c r="AG206" s="221"/>
      <c r="AH206" s="3"/>
      <c r="AI206" s="3"/>
      <c r="AJ206" s="3"/>
      <c r="AK206" s="3"/>
      <c r="AL206" s="3"/>
      <c r="AM206" s="3"/>
      <c r="AN206" s="3"/>
      <c r="AO206" s="3"/>
      <c r="AP206" s="3"/>
      <c r="AQ206" s="3"/>
      <c r="AR206" s="3"/>
      <c r="AS206" s="3"/>
    </row>
    <row r="207" spans="1:45" x14ac:dyDescent="0.25">
      <c r="A207" s="3"/>
      <c r="B207" s="3"/>
      <c r="C207" s="3"/>
      <c r="D207" s="3"/>
      <c r="E207" s="3"/>
      <c r="F207" s="221"/>
      <c r="G207" s="3"/>
      <c r="H207" s="221"/>
      <c r="I207" s="221"/>
      <c r="J207" s="221"/>
      <c r="K207" s="221"/>
      <c r="L207" s="221"/>
      <c r="M207" s="221"/>
      <c r="N207" s="221"/>
      <c r="O207" s="221"/>
      <c r="P207" s="3"/>
      <c r="Q207" s="221"/>
      <c r="R207" s="3"/>
      <c r="S207" s="221"/>
      <c r="T207" s="3"/>
      <c r="U207" s="221"/>
      <c r="V207" s="3"/>
      <c r="W207" s="221"/>
      <c r="X207" s="3"/>
      <c r="Y207" s="221"/>
      <c r="Z207" s="3"/>
      <c r="AA207" s="221"/>
      <c r="AB207" s="3"/>
      <c r="AC207" s="221"/>
      <c r="AD207" s="3"/>
      <c r="AE207" s="221"/>
      <c r="AF207" s="3"/>
      <c r="AG207" s="221"/>
      <c r="AH207" s="3"/>
      <c r="AI207" s="3"/>
      <c r="AJ207" s="3"/>
      <c r="AK207" s="3"/>
      <c r="AL207" s="3"/>
      <c r="AM207" s="3"/>
      <c r="AN207" s="3"/>
      <c r="AO207" s="3"/>
      <c r="AP207" s="3"/>
      <c r="AQ207" s="3"/>
      <c r="AR207" s="3"/>
      <c r="AS207" s="3"/>
    </row>
    <row r="208" spans="1:45" x14ac:dyDescent="0.25">
      <c r="A208" s="3"/>
      <c r="B208" s="3"/>
      <c r="C208" s="3"/>
      <c r="D208" s="3"/>
      <c r="E208" s="3"/>
      <c r="F208" s="221"/>
      <c r="G208" s="3"/>
      <c r="H208" s="221"/>
      <c r="I208" s="221"/>
      <c r="J208" s="221"/>
      <c r="K208" s="221"/>
      <c r="L208" s="221"/>
      <c r="M208" s="221"/>
      <c r="N208" s="221"/>
      <c r="O208" s="221"/>
      <c r="P208" s="3"/>
      <c r="Q208" s="221"/>
      <c r="R208" s="3"/>
      <c r="S208" s="221"/>
      <c r="T208" s="3"/>
      <c r="U208" s="221"/>
      <c r="V208" s="3"/>
      <c r="W208" s="221"/>
      <c r="X208" s="3"/>
      <c r="Y208" s="221"/>
      <c r="Z208" s="3"/>
      <c r="AA208" s="221"/>
      <c r="AB208" s="3"/>
      <c r="AC208" s="221"/>
      <c r="AD208" s="3"/>
      <c r="AE208" s="221"/>
      <c r="AF208" s="3"/>
      <c r="AG208" s="221"/>
      <c r="AH208" s="3"/>
      <c r="AI208" s="3"/>
      <c r="AJ208" s="3"/>
      <c r="AK208" s="3"/>
      <c r="AL208" s="3"/>
      <c r="AM208" s="3"/>
      <c r="AN208" s="3"/>
      <c r="AO208" s="3"/>
      <c r="AP208" s="3"/>
      <c r="AQ208" s="3"/>
      <c r="AR208" s="3"/>
      <c r="AS208" s="3"/>
    </row>
    <row r="209" spans="1:45" x14ac:dyDescent="0.25">
      <c r="A209" s="3"/>
      <c r="B209" s="3"/>
      <c r="C209" s="3"/>
      <c r="D209" s="3"/>
      <c r="E209" s="3"/>
      <c r="F209" s="221"/>
      <c r="G209" s="3"/>
      <c r="H209" s="221"/>
      <c r="I209" s="221"/>
      <c r="J209" s="221"/>
      <c r="K209" s="221"/>
      <c r="L209" s="221"/>
      <c r="M209" s="221"/>
      <c r="N209" s="221"/>
      <c r="O209" s="221"/>
      <c r="P209" s="3"/>
      <c r="Q209" s="221"/>
      <c r="R209" s="3"/>
      <c r="S209" s="221"/>
      <c r="T209" s="3"/>
      <c r="U209" s="221"/>
      <c r="V209" s="3"/>
      <c r="W209" s="221"/>
      <c r="X209" s="3"/>
      <c r="Y209" s="221"/>
      <c r="Z209" s="3"/>
      <c r="AA209" s="221"/>
      <c r="AB209" s="3"/>
      <c r="AC209" s="221"/>
      <c r="AD209" s="3"/>
      <c r="AE209" s="221"/>
      <c r="AF209" s="3"/>
      <c r="AG209" s="221"/>
      <c r="AH209" s="3"/>
      <c r="AI209" s="3"/>
      <c r="AJ209" s="3"/>
      <c r="AK209" s="3"/>
      <c r="AL209" s="3"/>
      <c r="AM209" s="3"/>
      <c r="AN209" s="3"/>
      <c r="AO209" s="3"/>
      <c r="AP209" s="3"/>
      <c r="AQ209" s="3"/>
      <c r="AR209" s="3"/>
      <c r="AS209" s="3"/>
    </row>
    <row r="210" spans="1:45" x14ac:dyDescent="0.25">
      <c r="A210" s="3"/>
      <c r="B210" s="3"/>
      <c r="C210" s="3"/>
      <c r="D210" s="3"/>
      <c r="E210" s="3"/>
      <c r="F210" s="221"/>
      <c r="G210" s="3"/>
      <c r="H210" s="221"/>
      <c r="I210" s="221"/>
      <c r="J210" s="221"/>
      <c r="K210" s="221"/>
      <c r="L210" s="221"/>
      <c r="M210" s="221"/>
      <c r="N210" s="221"/>
      <c r="O210" s="221"/>
      <c r="P210" s="3"/>
      <c r="Q210" s="221"/>
      <c r="R210" s="3"/>
      <c r="S210" s="221"/>
      <c r="T210" s="3"/>
      <c r="U210" s="221"/>
      <c r="V210" s="3"/>
      <c r="W210" s="221"/>
      <c r="X210" s="3"/>
      <c r="Y210" s="221"/>
      <c r="Z210" s="3"/>
      <c r="AA210" s="221"/>
      <c r="AB210" s="3"/>
      <c r="AC210" s="221"/>
      <c r="AD210" s="3"/>
      <c r="AE210" s="221"/>
      <c r="AF210" s="3"/>
      <c r="AG210" s="221"/>
      <c r="AH210" s="3"/>
      <c r="AI210" s="3"/>
      <c r="AJ210" s="3"/>
      <c r="AK210" s="3"/>
      <c r="AL210" s="3"/>
      <c r="AM210" s="3"/>
      <c r="AN210" s="3"/>
      <c r="AO210" s="3"/>
      <c r="AP210" s="3"/>
      <c r="AQ210" s="3"/>
      <c r="AR210" s="3"/>
      <c r="AS210" s="3"/>
    </row>
    <row r="211" spans="1:45" x14ac:dyDescent="0.25">
      <c r="A211" s="3"/>
      <c r="B211" s="3"/>
      <c r="C211" s="3"/>
      <c r="D211" s="3"/>
      <c r="E211" s="3"/>
      <c r="F211" s="221"/>
      <c r="G211" s="3"/>
      <c r="H211" s="221"/>
      <c r="I211" s="221"/>
      <c r="J211" s="221"/>
      <c r="K211" s="221"/>
      <c r="L211" s="221"/>
      <c r="M211" s="221"/>
      <c r="N211" s="221"/>
      <c r="O211" s="221"/>
      <c r="P211" s="3"/>
      <c r="Q211" s="221"/>
      <c r="R211" s="3"/>
      <c r="S211" s="221"/>
      <c r="T211" s="3"/>
      <c r="U211" s="221"/>
      <c r="V211" s="3"/>
      <c r="W211" s="221"/>
      <c r="X211" s="3"/>
      <c r="Y211" s="221"/>
      <c r="Z211" s="3"/>
      <c r="AA211" s="221"/>
      <c r="AB211" s="3"/>
      <c r="AC211" s="221"/>
      <c r="AD211" s="3"/>
      <c r="AE211" s="221"/>
      <c r="AF211" s="3"/>
      <c r="AG211" s="221"/>
      <c r="AH211" s="3"/>
      <c r="AI211" s="3"/>
      <c r="AJ211" s="3"/>
      <c r="AK211" s="3"/>
      <c r="AL211" s="3"/>
      <c r="AM211" s="3"/>
      <c r="AN211" s="3"/>
      <c r="AO211" s="3"/>
      <c r="AP211" s="3"/>
      <c r="AQ211" s="3"/>
      <c r="AR211" s="3"/>
      <c r="AS211" s="3"/>
    </row>
    <row r="212" spans="1:45" x14ac:dyDescent="0.25">
      <c r="A212" s="3"/>
      <c r="B212" s="3"/>
      <c r="C212" s="3"/>
      <c r="D212" s="3"/>
      <c r="E212" s="3"/>
      <c r="F212" s="221"/>
      <c r="G212" s="3"/>
      <c r="H212" s="221"/>
      <c r="I212" s="221"/>
      <c r="J212" s="221"/>
      <c r="K212" s="221"/>
      <c r="L212" s="221"/>
      <c r="M212" s="221"/>
      <c r="N212" s="221"/>
      <c r="O212" s="221"/>
      <c r="P212" s="3"/>
      <c r="Q212" s="221"/>
      <c r="R212" s="3"/>
      <c r="S212" s="221"/>
      <c r="T212" s="3"/>
      <c r="U212" s="221"/>
      <c r="V212" s="3"/>
      <c r="W212" s="221"/>
      <c r="X212" s="3"/>
      <c r="Y212" s="221"/>
      <c r="Z212" s="3"/>
      <c r="AA212" s="221"/>
      <c r="AB212" s="3"/>
      <c r="AC212" s="221"/>
      <c r="AD212" s="3"/>
      <c r="AE212" s="221"/>
      <c r="AF212" s="3"/>
      <c r="AG212" s="221"/>
      <c r="AH212" s="3"/>
      <c r="AI212" s="3"/>
      <c r="AJ212" s="3"/>
      <c r="AK212" s="3"/>
      <c r="AL212" s="3"/>
      <c r="AM212" s="3"/>
      <c r="AN212" s="3"/>
      <c r="AO212" s="3"/>
      <c r="AP212" s="3"/>
      <c r="AQ212" s="3"/>
      <c r="AR212" s="3"/>
      <c r="AS212" s="3"/>
    </row>
    <row r="213" spans="1:45" x14ac:dyDescent="0.25">
      <c r="A213" s="3"/>
      <c r="B213" s="3"/>
      <c r="C213" s="3"/>
      <c r="D213" s="3"/>
      <c r="E213" s="3"/>
      <c r="F213" s="221"/>
      <c r="G213" s="3"/>
      <c r="H213" s="221"/>
      <c r="I213" s="221"/>
      <c r="J213" s="221"/>
      <c r="K213" s="221"/>
      <c r="L213" s="221"/>
      <c r="M213" s="221"/>
      <c r="N213" s="221"/>
      <c r="O213" s="221"/>
      <c r="P213" s="3"/>
      <c r="Q213" s="221"/>
      <c r="R213" s="3"/>
      <c r="S213" s="221"/>
      <c r="T213" s="3"/>
      <c r="U213" s="221"/>
      <c r="V213" s="3"/>
      <c r="W213" s="221"/>
      <c r="X213" s="3"/>
      <c r="Y213" s="221"/>
      <c r="Z213" s="3"/>
      <c r="AA213" s="221"/>
      <c r="AB213" s="3"/>
      <c r="AC213" s="221"/>
      <c r="AD213" s="3"/>
      <c r="AE213" s="221"/>
      <c r="AF213" s="3"/>
      <c r="AG213" s="221"/>
      <c r="AH213" s="3"/>
      <c r="AI213" s="3"/>
      <c r="AJ213" s="3"/>
      <c r="AK213" s="3"/>
      <c r="AL213" s="3"/>
      <c r="AM213" s="3"/>
      <c r="AN213" s="3"/>
      <c r="AO213" s="3"/>
      <c r="AP213" s="3"/>
      <c r="AQ213" s="3"/>
      <c r="AR213" s="3"/>
      <c r="AS213" s="3"/>
    </row>
    <row r="214" spans="1:45" x14ac:dyDescent="0.25">
      <c r="A214" s="3"/>
      <c r="B214" s="3"/>
      <c r="C214" s="3"/>
      <c r="D214" s="3"/>
      <c r="E214" s="3"/>
      <c r="F214" s="221"/>
      <c r="G214" s="3"/>
      <c r="H214" s="221"/>
      <c r="I214" s="221"/>
      <c r="J214" s="221"/>
      <c r="K214" s="221"/>
      <c r="L214" s="221"/>
      <c r="M214" s="221"/>
      <c r="N214" s="221"/>
      <c r="O214" s="221"/>
      <c r="P214" s="3"/>
      <c r="Q214" s="221"/>
      <c r="R214" s="3"/>
      <c r="S214" s="221"/>
      <c r="T214" s="3"/>
      <c r="U214" s="221"/>
      <c r="V214" s="3"/>
      <c r="W214" s="221"/>
      <c r="X214" s="3"/>
      <c r="Y214" s="221"/>
      <c r="Z214" s="3"/>
      <c r="AA214" s="221"/>
      <c r="AB214" s="3"/>
      <c r="AC214" s="221"/>
      <c r="AD214" s="3"/>
      <c r="AE214" s="221"/>
      <c r="AF214" s="3"/>
      <c r="AG214" s="221"/>
      <c r="AH214" s="3"/>
      <c r="AI214" s="3"/>
      <c r="AJ214" s="3"/>
      <c r="AK214" s="3"/>
      <c r="AL214" s="3"/>
      <c r="AM214" s="3"/>
      <c r="AN214" s="3"/>
      <c r="AO214" s="3"/>
      <c r="AP214" s="3"/>
      <c r="AQ214" s="3"/>
      <c r="AR214" s="3"/>
      <c r="AS214" s="3"/>
    </row>
    <row r="215" spans="1:45" x14ac:dyDescent="0.25">
      <c r="A215" s="3"/>
      <c r="B215" s="3"/>
      <c r="C215" s="3"/>
      <c r="D215" s="3"/>
      <c r="E215" s="3"/>
      <c r="F215" s="221"/>
      <c r="G215" s="3"/>
      <c r="H215" s="221"/>
      <c r="I215" s="221"/>
      <c r="J215" s="221"/>
      <c r="K215" s="221"/>
      <c r="L215" s="221"/>
      <c r="M215" s="221"/>
      <c r="N215" s="221"/>
      <c r="O215" s="221"/>
      <c r="P215" s="3"/>
      <c r="Q215" s="221"/>
      <c r="R215" s="3"/>
      <c r="S215" s="221"/>
      <c r="T215" s="3"/>
      <c r="U215" s="221"/>
      <c r="V215" s="3"/>
      <c r="W215" s="221"/>
      <c r="X215" s="3"/>
      <c r="Y215" s="221"/>
      <c r="Z215" s="3"/>
      <c r="AA215" s="221"/>
      <c r="AB215" s="3"/>
      <c r="AC215" s="221"/>
      <c r="AD215" s="3"/>
      <c r="AE215" s="221"/>
      <c r="AF215" s="3"/>
      <c r="AG215" s="221"/>
      <c r="AH215" s="3"/>
      <c r="AI215" s="3"/>
      <c r="AJ215" s="3"/>
      <c r="AK215" s="3"/>
      <c r="AL215" s="3"/>
      <c r="AM215" s="3"/>
      <c r="AN215" s="3"/>
      <c r="AO215" s="3"/>
      <c r="AP215" s="3"/>
      <c r="AQ215" s="3"/>
      <c r="AR215" s="3"/>
      <c r="AS215" s="3"/>
    </row>
    <row r="216" spans="1:45" x14ac:dyDescent="0.25">
      <c r="A216" s="3"/>
      <c r="B216" s="3"/>
      <c r="C216" s="3"/>
      <c r="D216" s="3"/>
      <c r="E216" s="3"/>
      <c r="F216" s="221"/>
      <c r="G216" s="3"/>
      <c r="H216" s="221"/>
      <c r="I216" s="221"/>
      <c r="J216" s="221"/>
      <c r="K216" s="221"/>
      <c r="L216" s="221"/>
      <c r="M216" s="221"/>
      <c r="N216" s="221"/>
      <c r="O216" s="221"/>
      <c r="P216" s="3"/>
      <c r="Q216" s="221"/>
      <c r="R216" s="3"/>
      <c r="S216" s="221"/>
      <c r="T216" s="3"/>
      <c r="U216" s="221"/>
      <c r="V216" s="3"/>
      <c r="W216" s="221"/>
      <c r="X216" s="3"/>
      <c r="Y216" s="221"/>
      <c r="Z216" s="3"/>
      <c r="AA216" s="221"/>
      <c r="AB216" s="3"/>
      <c r="AC216" s="221"/>
      <c r="AD216" s="3"/>
      <c r="AE216" s="221"/>
      <c r="AF216" s="3"/>
      <c r="AG216" s="221"/>
      <c r="AH216" s="3"/>
      <c r="AI216" s="3"/>
      <c r="AJ216" s="3"/>
      <c r="AK216" s="3"/>
      <c r="AL216" s="3"/>
      <c r="AM216" s="3"/>
      <c r="AN216" s="3"/>
      <c r="AO216" s="3"/>
      <c r="AP216" s="3"/>
      <c r="AQ216" s="3"/>
      <c r="AR216" s="3"/>
      <c r="AS216" s="3"/>
    </row>
    <row r="217" spans="1:45" x14ac:dyDescent="0.25">
      <c r="A217" s="3"/>
      <c r="B217" s="3"/>
      <c r="C217" s="3"/>
      <c r="D217" s="3"/>
      <c r="E217" s="3"/>
      <c r="F217" s="221"/>
      <c r="G217" s="3"/>
      <c r="H217" s="221"/>
      <c r="I217" s="221"/>
      <c r="J217" s="221"/>
      <c r="K217" s="221"/>
      <c r="L217" s="221"/>
      <c r="M217" s="221"/>
      <c r="N217" s="221"/>
      <c r="O217" s="221"/>
      <c r="P217" s="3"/>
      <c r="Q217" s="221"/>
      <c r="R217" s="3"/>
      <c r="S217" s="221"/>
      <c r="T217" s="3"/>
      <c r="U217" s="221"/>
      <c r="V217" s="3"/>
      <c r="W217" s="221"/>
      <c r="X217" s="3"/>
      <c r="Y217" s="221"/>
      <c r="Z217" s="3"/>
      <c r="AA217" s="221"/>
      <c r="AB217" s="3"/>
      <c r="AC217" s="221"/>
      <c r="AD217" s="3"/>
      <c r="AE217" s="221"/>
      <c r="AF217" s="3"/>
      <c r="AG217" s="221"/>
      <c r="AH217" s="3"/>
      <c r="AI217" s="3"/>
      <c r="AJ217" s="3"/>
      <c r="AK217" s="3"/>
      <c r="AL217" s="3"/>
      <c r="AM217" s="3"/>
      <c r="AN217" s="3"/>
      <c r="AO217" s="3"/>
      <c r="AP217" s="3"/>
      <c r="AQ217" s="3"/>
      <c r="AR217" s="3"/>
      <c r="AS217" s="3"/>
    </row>
    <row r="218" spans="1:45" x14ac:dyDescent="0.25">
      <c r="A218" s="3"/>
      <c r="B218" s="3"/>
      <c r="C218" s="3"/>
      <c r="D218" s="3"/>
      <c r="E218" s="3"/>
      <c r="F218" s="221"/>
      <c r="G218" s="3"/>
      <c r="H218" s="221"/>
      <c r="I218" s="221"/>
      <c r="J218" s="221"/>
      <c r="K218" s="221"/>
      <c r="L218" s="221"/>
      <c r="M218" s="221"/>
      <c r="N218" s="221"/>
      <c r="O218" s="221"/>
      <c r="P218" s="3"/>
      <c r="Q218" s="221"/>
      <c r="R218" s="3"/>
      <c r="S218" s="221"/>
      <c r="T218" s="3"/>
      <c r="U218" s="221"/>
      <c r="V218" s="3"/>
      <c r="W218" s="221"/>
      <c r="X218" s="3"/>
      <c r="Y218" s="221"/>
      <c r="Z218" s="3"/>
      <c r="AA218" s="221"/>
      <c r="AB218" s="3"/>
      <c r="AC218" s="221"/>
      <c r="AD218" s="3"/>
      <c r="AE218" s="221"/>
      <c r="AF218" s="3"/>
      <c r="AG218" s="221"/>
      <c r="AH218" s="3"/>
      <c r="AI218" s="3"/>
      <c r="AJ218" s="3"/>
      <c r="AK218" s="3"/>
      <c r="AL218" s="3"/>
      <c r="AM218" s="3"/>
      <c r="AN218" s="3"/>
      <c r="AO218" s="3"/>
      <c r="AP218" s="3"/>
      <c r="AQ218" s="3"/>
      <c r="AR218" s="3"/>
      <c r="AS218" s="3"/>
    </row>
    <row r="219" spans="1:45" x14ac:dyDescent="0.25">
      <c r="A219" s="3"/>
      <c r="B219" s="3"/>
      <c r="C219" s="3"/>
      <c r="D219" s="3"/>
      <c r="E219" s="3"/>
      <c r="F219" s="221"/>
      <c r="G219" s="3"/>
      <c r="H219" s="221"/>
      <c r="I219" s="221"/>
      <c r="J219" s="221"/>
      <c r="K219" s="221"/>
      <c r="L219" s="221"/>
      <c r="M219" s="221"/>
      <c r="N219" s="221"/>
      <c r="O219" s="221"/>
      <c r="P219" s="3"/>
      <c r="Q219" s="221"/>
      <c r="R219" s="3"/>
      <c r="S219" s="221"/>
      <c r="T219" s="3"/>
      <c r="U219" s="221"/>
      <c r="V219" s="3"/>
      <c r="W219" s="221"/>
      <c r="X219" s="3"/>
      <c r="Y219" s="221"/>
      <c r="Z219" s="3"/>
      <c r="AA219" s="221"/>
      <c r="AB219" s="3"/>
      <c r="AC219" s="221"/>
      <c r="AD219" s="3"/>
      <c r="AE219" s="221"/>
      <c r="AF219" s="3"/>
      <c r="AG219" s="221"/>
      <c r="AH219" s="3"/>
      <c r="AI219" s="3"/>
      <c r="AJ219" s="3"/>
      <c r="AK219" s="3"/>
      <c r="AL219" s="3"/>
      <c r="AM219" s="3"/>
      <c r="AN219" s="3"/>
      <c r="AO219" s="3"/>
      <c r="AP219" s="3"/>
      <c r="AQ219" s="3"/>
      <c r="AR219" s="3"/>
      <c r="AS219" s="3"/>
    </row>
    <row r="220" spans="1:45" x14ac:dyDescent="0.25">
      <c r="A220" s="3"/>
      <c r="B220" s="3"/>
      <c r="C220" s="3"/>
      <c r="D220" s="3"/>
      <c r="E220" s="3"/>
      <c r="F220" s="221"/>
      <c r="G220" s="3"/>
      <c r="H220" s="221"/>
      <c r="I220" s="221"/>
      <c r="J220" s="221"/>
      <c r="K220" s="221"/>
      <c r="L220" s="221"/>
      <c r="M220" s="221"/>
      <c r="N220" s="221"/>
      <c r="O220" s="221"/>
      <c r="P220" s="3"/>
      <c r="Q220" s="221"/>
      <c r="R220" s="3"/>
      <c r="S220" s="221"/>
      <c r="T220" s="3"/>
      <c r="U220" s="221"/>
      <c r="V220" s="3"/>
      <c r="W220" s="221"/>
      <c r="X220" s="3"/>
      <c r="Y220" s="221"/>
      <c r="Z220" s="3"/>
      <c r="AA220" s="221"/>
      <c r="AB220" s="3"/>
      <c r="AC220" s="221"/>
      <c r="AD220" s="3"/>
      <c r="AE220" s="221"/>
      <c r="AF220" s="3"/>
      <c r="AG220" s="221"/>
      <c r="AH220" s="3"/>
      <c r="AI220" s="3"/>
      <c r="AJ220" s="3"/>
      <c r="AK220" s="3"/>
      <c r="AL220" s="3"/>
      <c r="AM220" s="3"/>
      <c r="AN220" s="3"/>
      <c r="AO220" s="3"/>
      <c r="AP220" s="3"/>
      <c r="AQ220" s="3"/>
      <c r="AR220" s="3"/>
      <c r="AS220" s="3"/>
    </row>
    <row r="221" spans="1:45" x14ac:dyDescent="0.25">
      <c r="A221" s="3"/>
      <c r="B221" s="3"/>
      <c r="C221" s="3"/>
      <c r="D221" s="3"/>
      <c r="E221" s="3"/>
      <c r="F221" s="221"/>
      <c r="G221" s="3"/>
      <c r="H221" s="221"/>
      <c r="I221" s="221"/>
      <c r="J221" s="221"/>
      <c r="K221" s="221"/>
      <c r="L221" s="221"/>
      <c r="M221" s="221"/>
      <c r="N221" s="221"/>
      <c r="O221" s="221"/>
      <c r="P221" s="3"/>
      <c r="Q221" s="221"/>
      <c r="R221" s="3"/>
      <c r="S221" s="221"/>
      <c r="T221" s="3"/>
      <c r="U221" s="221"/>
      <c r="V221" s="3"/>
      <c r="W221" s="221"/>
      <c r="X221" s="3"/>
      <c r="Y221" s="221"/>
      <c r="Z221" s="3"/>
      <c r="AA221" s="221"/>
      <c r="AB221" s="3"/>
      <c r="AC221" s="221"/>
      <c r="AD221" s="3"/>
      <c r="AE221" s="221"/>
      <c r="AF221" s="3"/>
      <c r="AG221" s="221"/>
      <c r="AH221" s="3"/>
      <c r="AI221" s="3"/>
      <c r="AJ221" s="3"/>
      <c r="AK221" s="3"/>
      <c r="AL221" s="3"/>
      <c r="AM221" s="3"/>
      <c r="AN221" s="3"/>
      <c r="AO221" s="3"/>
      <c r="AP221" s="3"/>
      <c r="AQ221" s="3"/>
      <c r="AR221" s="3"/>
      <c r="AS221" s="3"/>
    </row>
    <row r="222" spans="1:45" x14ac:dyDescent="0.25">
      <c r="A222" s="3"/>
      <c r="B222" s="3"/>
      <c r="C222" s="3"/>
      <c r="D222" s="3"/>
      <c r="E222" s="3"/>
      <c r="F222" s="221"/>
      <c r="G222" s="3"/>
      <c r="H222" s="221"/>
      <c r="I222" s="221"/>
      <c r="J222" s="221"/>
      <c r="K222" s="221"/>
      <c r="L222" s="221"/>
      <c r="M222" s="221"/>
      <c r="N222" s="221"/>
      <c r="O222" s="221"/>
      <c r="P222" s="3"/>
      <c r="Q222" s="221"/>
      <c r="R222" s="3"/>
      <c r="S222" s="221"/>
      <c r="T222" s="3"/>
      <c r="U222" s="221"/>
      <c r="V222" s="3"/>
      <c r="W222" s="221"/>
      <c r="X222" s="3"/>
      <c r="Y222" s="221"/>
      <c r="Z222" s="3"/>
      <c r="AA222" s="221"/>
      <c r="AB222" s="3"/>
      <c r="AC222" s="221"/>
      <c r="AD222" s="3"/>
      <c r="AE222" s="221"/>
      <c r="AF222" s="3"/>
      <c r="AG222" s="221"/>
      <c r="AH222" s="3"/>
      <c r="AI222" s="3"/>
      <c r="AJ222" s="3"/>
      <c r="AK222" s="3"/>
      <c r="AL222" s="3"/>
      <c r="AM222" s="3"/>
      <c r="AN222" s="3"/>
      <c r="AO222" s="3"/>
      <c r="AP222" s="3"/>
      <c r="AQ222" s="3"/>
      <c r="AR222" s="3"/>
      <c r="AS222" s="3"/>
    </row>
    <row r="223" spans="1:45" x14ac:dyDescent="0.25">
      <c r="A223" s="3"/>
      <c r="B223" s="3"/>
      <c r="C223" s="3"/>
      <c r="D223" s="3"/>
      <c r="E223" s="3"/>
      <c r="F223" s="221"/>
      <c r="G223" s="3"/>
      <c r="H223" s="221"/>
      <c r="I223" s="221"/>
      <c r="J223" s="221"/>
      <c r="K223" s="221"/>
      <c r="L223" s="221"/>
      <c r="M223" s="221"/>
      <c r="N223" s="221"/>
      <c r="O223" s="221"/>
      <c r="P223" s="3"/>
      <c r="Q223" s="221"/>
      <c r="R223" s="3"/>
      <c r="S223" s="221"/>
      <c r="T223" s="3"/>
      <c r="U223" s="221"/>
      <c r="V223" s="3"/>
      <c r="W223" s="221"/>
      <c r="X223" s="3"/>
      <c r="Y223" s="221"/>
      <c r="Z223" s="3"/>
      <c r="AA223" s="221"/>
      <c r="AB223" s="3"/>
      <c r="AC223" s="221"/>
      <c r="AD223" s="3"/>
      <c r="AE223" s="221"/>
      <c r="AF223" s="3"/>
      <c r="AG223" s="221"/>
      <c r="AH223" s="3"/>
      <c r="AI223" s="3"/>
      <c r="AJ223" s="3"/>
      <c r="AK223" s="3"/>
      <c r="AL223" s="3"/>
      <c r="AM223" s="3"/>
      <c r="AN223" s="3"/>
      <c r="AO223" s="3"/>
      <c r="AP223" s="3"/>
      <c r="AQ223" s="3"/>
      <c r="AR223" s="3"/>
      <c r="AS223" s="3"/>
    </row>
    <row r="224" spans="1:45" x14ac:dyDescent="0.25">
      <c r="A224" s="3"/>
      <c r="B224" s="3"/>
      <c r="C224" s="3"/>
      <c r="D224" s="3"/>
      <c r="E224" s="3"/>
      <c r="F224" s="221"/>
      <c r="G224" s="3"/>
      <c r="H224" s="221"/>
      <c r="I224" s="221"/>
      <c r="J224" s="221"/>
      <c r="K224" s="221"/>
      <c r="L224" s="221"/>
      <c r="M224" s="221"/>
      <c r="N224" s="221"/>
      <c r="O224" s="221"/>
      <c r="P224" s="3"/>
      <c r="Q224" s="221"/>
      <c r="R224" s="3"/>
      <c r="S224" s="221"/>
      <c r="T224" s="3"/>
      <c r="U224" s="221"/>
      <c r="V224" s="3"/>
      <c r="W224" s="221"/>
      <c r="X224" s="3"/>
      <c r="Y224" s="221"/>
      <c r="Z224" s="3"/>
      <c r="AA224" s="221"/>
      <c r="AB224" s="3"/>
      <c r="AC224" s="221"/>
      <c r="AD224" s="3"/>
      <c r="AE224" s="221"/>
      <c r="AF224" s="3"/>
      <c r="AG224" s="221"/>
      <c r="AH224" s="3"/>
      <c r="AI224" s="3"/>
      <c r="AJ224" s="3"/>
      <c r="AK224" s="3"/>
      <c r="AL224" s="3"/>
      <c r="AM224" s="3"/>
      <c r="AN224" s="3"/>
      <c r="AO224" s="3"/>
      <c r="AP224" s="3"/>
      <c r="AQ224" s="3"/>
      <c r="AR224" s="3"/>
      <c r="AS224" s="3"/>
    </row>
    <row r="225" spans="1:45" x14ac:dyDescent="0.25">
      <c r="A225" s="3"/>
      <c r="B225" s="3"/>
      <c r="C225" s="3"/>
      <c r="D225" s="3"/>
      <c r="E225" s="3"/>
      <c r="F225" s="221"/>
      <c r="G225" s="3"/>
      <c r="H225" s="221"/>
      <c r="I225" s="221"/>
      <c r="J225" s="221"/>
      <c r="K225" s="221"/>
      <c r="L225" s="221"/>
      <c r="M225" s="221"/>
      <c r="N225" s="221"/>
      <c r="O225" s="221"/>
      <c r="P225" s="3"/>
      <c r="Q225" s="221"/>
      <c r="R225" s="3"/>
      <c r="S225" s="221"/>
      <c r="T225" s="3"/>
      <c r="U225" s="221"/>
      <c r="V225" s="3"/>
      <c r="W225" s="221"/>
      <c r="X225" s="3"/>
      <c r="Y225" s="221"/>
      <c r="Z225" s="3"/>
      <c r="AA225" s="221"/>
      <c r="AB225" s="3"/>
      <c r="AC225" s="221"/>
      <c r="AD225" s="3"/>
      <c r="AE225" s="221"/>
      <c r="AF225" s="3"/>
      <c r="AG225" s="221"/>
      <c r="AH225" s="3"/>
      <c r="AI225" s="3"/>
      <c r="AJ225" s="3"/>
      <c r="AK225" s="3"/>
      <c r="AL225" s="3"/>
      <c r="AM225" s="3"/>
      <c r="AN225" s="3"/>
      <c r="AO225" s="3"/>
      <c r="AP225" s="3"/>
      <c r="AQ225" s="3"/>
      <c r="AR225" s="3"/>
      <c r="AS225" s="3"/>
    </row>
    <row r="226" spans="1:45" x14ac:dyDescent="0.25">
      <c r="A226" s="3"/>
      <c r="B226" s="3"/>
      <c r="C226" s="3"/>
      <c r="D226" s="3"/>
      <c r="E226" s="3"/>
      <c r="F226" s="221"/>
      <c r="G226" s="3"/>
      <c r="H226" s="221"/>
      <c r="I226" s="221"/>
      <c r="J226" s="221"/>
      <c r="K226" s="221"/>
      <c r="L226" s="221"/>
      <c r="M226" s="221"/>
      <c r="N226" s="221"/>
      <c r="O226" s="221"/>
      <c r="P226" s="3"/>
      <c r="Q226" s="221"/>
      <c r="R226" s="3"/>
      <c r="S226" s="221"/>
      <c r="T226" s="3"/>
      <c r="U226" s="221"/>
      <c r="V226" s="3"/>
      <c r="W226" s="221"/>
      <c r="X226" s="3"/>
      <c r="Y226" s="221"/>
      <c r="Z226" s="3"/>
      <c r="AA226" s="221"/>
      <c r="AB226" s="3"/>
      <c r="AC226" s="221"/>
      <c r="AD226" s="3"/>
      <c r="AE226" s="221"/>
      <c r="AF226" s="3"/>
      <c r="AG226" s="221"/>
      <c r="AH226" s="3"/>
      <c r="AI226" s="3"/>
      <c r="AJ226" s="3"/>
      <c r="AK226" s="3"/>
      <c r="AL226" s="3"/>
      <c r="AM226" s="3"/>
      <c r="AN226" s="3"/>
      <c r="AO226" s="3"/>
      <c r="AP226" s="3"/>
      <c r="AQ226" s="3"/>
      <c r="AR226" s="3"/>
      <c r="AS226" s="3"/>
    </row>
    <row r="227" spans="1:45" x14ac:dyDescent="0.25">
      <c r="A227" s="3"/>
      <c r="B227" s="3"/>
      <c r="C227" s="3"/>
      <c r="D227" s="3"/>
      <c r="E227" s="3"/>
      <c r="F227" s="221"/>
      <c r="G227" s="3"/>
      <c r="H227" s="221"/>
      <c r="I227" s="221"/>
      <c r="J227" s="221"/>
      <c r="K227" s="221"/>
      <c r="L227" s="221"/>
      <c r="M227" s="221"/>
      <c r="N227" s="221"/>
      <c r="O227" s="221"/>
      <c r="P227" s="3"/>
      <c r="Q227" s="221"/>
      <c r="R227" s="3"/>
      <c r="S227" s="221"/>
      <c r="T227" s="3"/>
      <c r="U227" s="221"/>
      <c r="V227" s="3"/>
      <c r="W227" s="221"/>
      <c r="X227" s="3"/>
      <c r="Y227" s="221"/>
      <c r="Z227" s="3"/>
      <c r="AA227" s="221"/>
      <c r="AB227" s="3"/>
      <c r="AC227" s="221"/>
      <c r="AD227" s="3"/>
      <c r="AE227" s="221"/>
      <c r="AF227" s="3"/>
      <c r="AG227" s="221"/>
      <c r="AH227" s="3"/>
      <c r="AI227" s="3"/>
      <c r="AJ227" s="3"/>
      <c r="AK227" s="3"/>
      <c r="AL227" s="3"/>
      <c r="AM227" s="3"/>
      <c r="AN227" s="3"/>
      <c r="AO227" s="3"/>
      <c r="AP227" s="3"/>
      <c r="AQ227" s="3"/>
      <c r="AR227" s="3"/>
      <c r="AS227" s="3"/>
    </row>
    <row r="228" spans="1:45" x14ac:dyDescent="0.25">
      <c r="A228" s="3"/>
      <c r="B228" s="3"/>
      <c r="C228" s="3"/>
      <c r="D228" s="3"/>
      <c r="E228" s="3"/>
      <c r="F228" s="221"/>
      <c r="G228" s="3"/>
      <c r="H228" s="221"/>
      <c r="I228" s="221"/>
      <c r="J228" s="221"/>
      <c r="K228" s="221"/>
      <c r="L228" s="221"/>
      <c r="M228" s="221"/>
      <c r="N228" s="221"/>
      <c r="O228" s="221"/>
      <c r="P228" s="3"/>
      <c r="Q228" s="221"/>
      <c r="R228" s="3"/>
      <c r="S228" s="221"/>
      <c r="T228" s="3"/>
      <c r="U228" s="221"/>
      <c r="V228" s="3"/>
      <c r="W228" s="221"/>
      <c r="X228" s="3"/>
      <c r="Y228" s="221"/>
      <c r="Z228" s="3"/>
      <c r="AA228" s="221"/>
      <c r="AB228" s="3"/>
      <c r="AC228" s="221"/>
      <c r="AD228" s="3"/>
      <c r="AE228" s="221"/>
      <c r="AF228" s="3"/>
      <c r="AG228" s="221"/>
      <c r="AH228" s="3"/>
      <c r="AI228" s="3"/>
      <c r="AJ228" s="3"/>
      <c r="AK228" s="3"/>
      <c r="AL228" s="3"/>
      <c r="AM228" s="3"/>
      <c r="AN228" s="3"/>
      <c r="AO228" s="3"/>
      <c r="AP228" s="3"/>
      <c r="AQ228" s="3"/>
      <c r="AR228" s="3"/>
      <c r="AS228" s="3"/>
    </row>
    <row r="229" spans="1:45" x14ac:dyDescent="0.25">
      <c r="A229" s="3"/>
      <c r="B229" s="3"/>
      <c r="C229" s="3"/>
      <c r="D229" s="3"/>
      <c r="E229" s="3"/>
      <c r="F229" s="221"/>
      <c r="G229" s="3"/>
      <c r="H229" s="221"/>
      <c r="I229" s="221"/>
      <c r="J229" s="221"/>
      <c r="K229" s="221"/>
      <c r="L229" s="221"/>
      <c r="M229" s="221"/>
      <c r="N229" s="221"/>
      <c r="O229" s="221"/>
      <c r="P229" s="3"/>
      <c r="Q229" s="221"/>
      <c r="R229" s="3"/>
      <c r="S229" s="221"/>
      <c r="T229" s="3"/>
      <c r="U229" s="221"/>
      <c r="V229" s="3"/>
      <c r="W229" s="221"/>
      <c r="X229" s="3"/>
      <c r="Y229" s="221"/>
      <c r="Z229" s="3"/>
      <c r="AA229" s="221"/>
      <c r="AB229" s="3"/>
      <c r="AC229" s="221"/>
      <c r="AD229" s="3"/>
      <c r="AE229" s="221"/>
      <c r="AF229" s="3"/>
      <c r="AG229" s="221"/>
      <c r="AH229" s="3"/>
      <c r="AI229" s="3"/>
      <c r="AJ229" s="3"/>
      <c r="AK229" s="3"/>
      <c r="AL229" s="3"/>
      <c r="AM229" s="3"/>
      <c r="AN229" s="3"/>
      <c r="AO229" s="3"/>
      <c r="AP229" s="3"/>
      <c r="AQ229" s="3"/>
      <c r="AR229" s="3"/>
      <c r="AS229" s="3"/>
    </row>
    <row r="230" spans="1:45" x14ac:dyDescent="0.25">
      <c r="A230" s="3"/>
      <c r="B230" s="3"/>
      <c r="C230" s="3"/>
      <c r="D230" s="3"/>
      <c r="E230" s="3"/>
      <c r="F230" s="221"/>
      <c r="G230" s="3"/>
      <c r="H230" s="221"/>
      <c r="I230" s="221"/>
      <c r="J230" s="221"/>
      <c r="K230" s="221"/>
      <c r="L230" s="221"/>
      <c r="M230" s="221"/>
      <c r="N230" s="221"/>
      <c r="O230" s="221"/>
      <c r="P230" s="3"/>
      <c r="Q230" s="221"/>
      <c r="R230" s="3"/>
      <c r="S230" s="221"/>
      <c r="T230" s="3"/>
      <c r="U230" s="221"/>
      <c r="V230" s="3"/>
      <c r="W230" s="221"/>
      <c r="X230" s="3"/>
      <c r="Y230" s="221"/>
      <c r="Z230" s="3"/>
      <c r="AA230" s="221"/>
      <c r="AB230" s="3"/>
      <c r="AC230" s="221"/>
      <c r="AD230" s="3"/>
      <c r="AE230" s="221"/>
      <c r="AF230" s="3"/>
      <c r="AG230" s="221"/>
      <c r="AH230" s="3"/>
      <c r="AI230" s="3"/>
      <c r="AJ230" s="3"/>
      <c r="AK230" s="3"/>
      <c r="AL230" s="3"/>
      <c r="AM230" s="3"/>
      <c r="AN230" s="3"/>
      <c r="AO230" s="3"/>
      <c r="AP230" s="3"/>
      <c r="AQ230" s="3"/>
      <c r="AR230" s="3"/>
      <c r="AS230" s="3"/>
    </row>
    <row r="231" spans="1:45" x14ac:dyDescent="0.25">
      <c r="A231" s="3"/>
      <c r="B231" s="3"/>
      <c r="C231" s="3"/>
      <c r="D231" s="3"/>
      <c r="E231" s="3"/>
      <c r="F231" s="221"/>
      <c r="G231" s="3"/>
      <c r="H231" s="221"/>
      <c r="I231" s="221"/>
      <c r="J231" s="221"/>
      <c r="K231" s="221"/>
      <c r="L231" s="221"/>
      <c r="M231" s="221"/>
      <c r="N231" s="221"/>
      <c r="O231" s="221"/>
      <c r="P231" s="3"/>
      <c r="Q231" s="221"/>
      <c r="R231" s="3"/>
      <c r="S231" s="221"/>
      <c r="T231" s="3"/>
      <c r="U231" s="221"/>
      <c r="V231" s="3"/>
      <c r="W231" s="221"/>
      <c r="X231" s="3"/>
      <c r="Y231" s="221"/>
      <c r="Z231" s="3"/>
      <c r="AA231" s="221"/>
      <c r="AB231" s="3"/>
      <c r="AC231" s="221"/>
      <c r="AD231" s="3"/>
      <c r="AE231" s="221"/>
      <c r="AF231" s="3"/>
      <c r="AG231" s="221"/>
      <c r="AH231" s="3"/>
      <c r="AI231" s="3"/>
      <c r="AJ231" s="3"/>
      <c r="AK231" s="3"/>
      <c r="AL231" s="3"/>
      <c r="AM231" s="3"/>
      <c r="AN231" s="3"/>
      <c r="AO231" s="3"/>
      <c r="AP231" s="3"/>
      <c r="AQ231" s="3"/>
      <c r="AR231" s="3"/>
      <c r="AS231" s="3"/>
    </row>
    <row r="232" spans="1:45" x14ac:dyDescent="0.25">
      <c r="A232" s="3"/>
      <c r="B232" s="3"/>
      <c r="C232" s="3"/>
      <c r="D232" s="3"/>
      <c r="E232" s="3"/>
      <c r="F232" s="221"/>
      <c r="G232" s="3"/>
      <c r="H232" s="221"/>
      <c r="I232" s="221"/>
      <c r="J232" s="221"/>
      <c r="K232" s="221"/>
      <c r="L232" s="221"/>
      <c r="M232" s="221"/>
      <c r="N232" s="221"/>
      <c r="O232" s="221"/>
      <c r="P232" s="3"/>
      <c r="Q232" s="221"/>
      <c r="R232" s="3"/>
      <c r="S232" s="221"/>
      <c r="T232" s="3"/>
      <c r="U232" s="221"/>
      <c r="V232" s="3"/>
      <c r="W232" s="221"/>
      <c r="X232" s="3"/>
      <c r="Y232" s="221"/>
      <c r="Z232" s="3"/>
      <c r="AA232" s="221"/>
      <c r="AB232" s="3"/>
      <c r="AC232" s="221"/>
      <c r="AD232" s="3"/>
      <c r="AE232" s="221"/>
      <c r="AF232" s="3"/>
      <c r="AG232" s="221"/>
      <c r="AH232" s="3"/>
      <c r="AI232" s="3"/>
      <c r="AJ232" s="3"/>
      <c r="AK232" s="3"/>
      <c r="AL232" s="3"/>
      <c r="AM232" s="3"/>
      <c r="AN232" s="3"/>
      <c r="AO232" s="3"/>
      <c r="AP232" s="3"/>
      <c r="AQ232" s="3"/>
      <c r="AR232" s="3"/>
      <c r="AS232" s="3"/>
    </row>
    <row r="233" spans="1:45" x14ac:dyDescent="0.25">
      <c r="A233" s="3"/>
      <c r="B233" s="3"/>
      <c r="C233" s="3"/>
      <c r="D233" s="3"/>
      <c r="E233" s="3"/>
      <c r="F233" s="221"/>
      <c r="G233" s="3"/>
      <c r="H233" s="221"/>
      <c r="I233" s="221"/>
      <c r="J233" s="221"/>
      <c r="K233" s="221"/>
      <c r="L233" s="221"/>
      <c r="M233" s="221"/>
      <c r="N233" s="221"/>
      <c r="O233" s="221"/>
      <c r="P233" s="3"/>
      <c r="Q233" s="221"/>
      <c r="R233" s="3"/>
      <c r="S233" s="221"/>
      <c r="T233" s="3"/>
      <c r="U233" s="221"/>
      <c r="V233" s="3"/>
      <c r="W233" s="221"/>
      <c r="X233" s="3"/>
      <c r="Y233" s="221"/>
      <c r="Z233" s="3"/>
      <c r="AA233" s="221"/>
      <c r="AB233" s="3"/>
      <c r="AC233" s="221"/>
      <c r="AD233" s="3"/>
      <c r="AE233" s="221"/>
      <c r="AF233" s="3"/>
      <c r="AG233" s="221"/>
      <c r="AH233" s="3"/>
      <c r="AI233" s="3"/>
      <c r="AJ233" s="3"/>
      <c r="AK233" s="3"/>
      <c r="AL233" s="3"/>
      <c r="AM233" s="3"/>
      <c r="AN233" s="3"/>
      <c r="AO233" s="3"/>
      <c r="AP233" s="3"/>
      <c r="AQ233" s="3"/>
      <c r="AR233" s="3"/>
      <c r="AS233" s="3"/>
    </row>
    <row r="234" spans="1:45" x14ac:dyDescent="0.25">
      <c r="A234" s="3"/>
      <c r="B234" s="3"/>
      <c r="C234" s="3"/>
      <c r="D234" s="3"/>
      <c r="E234" s="3"/>
      <c r="F234" s="221"/>
      <c r="G234" s="3"/>
      <c r="H234" s="221"/>
      <c r="I234" s="221"/>
      <c r="J234" s="221"/>
      <c r="K234" s="221"/>
      <c r="L234" s="221"/>
      <c r="M234" s="221"/>
      <c r="N234" s="221"/>
      <c r="O234" s="221"/>
      <c r="P234" s="3"/>
      <c r="Q234" s="221"/>
      <c r="R234" s="3"/>
      <c r="S234" s="221"/>
      <c r="T234" s="3"/>
      <c r="U234" s="221"/>
      <c r="V234" s="3"/>
      <c r="W234" s="221"/>
      <c r="X234" s="3"/>
      <c r="Y234" s="221"/>
      <c r="Z234" s="3"/>
      <c r="AA234" s="221"/>
      <c r="AB234" s="3"/>
      <c r="AC234" s="221"/>
      <c r="AD234" s="3"/>
      <c r="AE234" s="221"/>
      <c r="AF234" s="3"/>
      <c r="AG234" s="221"/>
      <c r="AH234" s="3"/>
      <c r="AI234" s="3"/>
      <c r="AJ234" s="3"/>
      <c r="AK234" s="3"/>
      <c r="AL234" s="3"/>
      <c r="AM234" s="3"/>
      <c r="AN234" s="3"/>
      <c r="AO234" s="3"/>
      <c r="AP234" s="3"/>
      <c r="AQ234" s="3"/>
      <c r="AR234" s="3"/>
      <c r="AS234" s="3"/>
    </row>
    <row r="235" spans="1:45" x14ac:dyDescent="0.25">
      <c r="A235" s="3"/>
      <c r="B235" s="3"/>
      <c r="C235" s="3"/>
      <c r="D235" s="3"/>
      <c r="E235" s="3"/>
      <c r="F235" s="221"/>
      <c r="G235" s="3"/>
      <c r="H235" s="221"/>
      <c r="I235" s="221"/>
      <c r="J235" s="221"/>
      <c r="K235" s="221"/>
      <c r="L235" s="221"/>
      <c r="M235" s="221"/>
      <c r="N235" s="221"/>
      <c r="O235" s="221"/>
      <c r="P235" s="3"/>
      <c r="Q235" s="221"/>
      <c r="R235" s="3"/>
      <c r="S235" s="221"/>
      <c r="T235" s="3"/>
      <c r="U235" s="221"/>
      <c r="V235" s="3"/>
      <c r="W235" s="221"/>
      <c r="X235" s="3"/>
      <c r="Y235" s="221"/>
      <c r="Z235" s="3"/>
      <c r="AA235" s="221"/>
      <c r="AB235" s="3"/>
      <c r="AC235" s="221"/>
      <c r="AD235" s="3"/>
      <c r="AE235" s="221"/>
      <c r="AF235" s="3"/>
      <c r="AG235" s="221"/>
      <c r="AH235" s="3"/>
      <c r="AI235" s="3"/>
      <c r="AJ235" s="3"/>
      <c r="AK235" s="3"/>
      <c r="AL235" s="3"/>
      <c r="AM235" s="3"/>
      <c r="AN235" s="3"/>
      <c r="AO235" s="3"/>
      <c r="AP235" s="3"/>
      <c r="AQ235" s="3"/>
      <c r="AR235" s="3"/>
      <c r="AS235" s="3"/>
    </row>
    <row r="236" spans="1:45" x14ac:dyDescent="0.25">
      <c r="A236" s="3"/>
      <c r="B236" s="3"/>
      <c r="C236" s="3"/>
      <c r="D236" s="3"/>
      <c r="E236" s="3"/>
      <c r="F236" s="221"/>
      <c r="G236" s="3"/>
      <c r="H236" s="221"/>
      <c r="I236" s="221"/>
      <c r="J236" s="221"/>
      <c r="K236" s="221"/>
      <c r="L236" s="221"/>
      <c r="M236" s="221"/>
      <c r="N236" s="221"/>
      <c r="O236" s="221"/>
      <c r="P236" s="3"/>
      <c r="Q236" s="221"/>
      <c r="R236" s="3"/>
      <c r="S236" s="221"/>
      <c r="T236" s="3"/>
      <c r="U236" s="221"/>
      <c r="V236" s="3"/>
      <c r="W236" s="221"/>
      <c r="X236" s="3"/>
      <c r="Y236" s="221"/>
      <c r="Z236" s="3"/>
      <c r="AA236" s="221"/>
      <c r="AB236" s="3"/>
      <c r="AC236" s="221"/>
      <c r="AD236" s="3"/>
      <c r="AE236" s="221"/>
      <c r="AF236" s="3"/>
      <c r="AG236" s="221"/>
      <c r="AH236" s="3"/>
      <c r="AI236" s="3"/>
      <c r="AJ236" s="3"/>
      <c r="AK236" s="3"/>
      <c r="AL236" s="3"/>
      <c r="AM236" s="3"/>
      <c r="AN236" s="3"/>
      <c r="AO236" s="3"/>
      <c r="AP236" s="3"/>
      <c r="AQ236" s="3"/>
      <c r="AR236" s="3"/>
      <c r="AS236" s="3"/>
    </row>
    <row r="237" spans="1:45" x14ac:dyDescent="0.25">
      <c r="A237" s="3"/>
      <c r="B237" s="3"/>
      <c r="C237" s="3"/>
      <c r="D237" s="3"/>
      <c r="E237" s="3"/>
      <c r="F237" s="221"/>
      <c r="G237" s="3"/>
      <c r="H237" s="221"/>
      <c r="I237" s="221"/>
      <c r="J237" s="221"/>
      <c r="K237" s="221"/>
      <c r="L237" s="221"/>
      <c r="M237" s="221"/>
      <c r="N237" s="221"/>
      <c r="O237" s="221"/>
      <c r="P237" s="3"/>
      <c r="Q237" s="221"/>
      <c r="R237" s="3"/>
      <c r="S237" s="221"/>
      <c r="T237" s="3"/>
      <c r="U237" s="221"/>
      <c r="V237" s="3"/>
      <c r="W237" s="221"/>
      <c r="X237" s="3"/>
      <c r="Y237" s="221"/>
      <c r="Z237" s="3"/>
      <c r="AA237" s="221"/>
      <c r="AB237" s="3"/>
      <c r="AC237" s="221"/>
      <c r="AD237" s="3"/>
      <c r="AE237" s="221"/>
      <c r="AF237" s="3"/>
      <c r="AG237" s="221"/>
      <c r="AH237" s="3"/>
      <c r="AI237" s="3"/>
      <c r="AJ237" s="3"/>
      <c r="AK237" s="3"/>
      <c r="AL237" s="3"/>
      <c r="AM237" s="3"/>
      <c r="AN237" s="3"/>
      <c r="AO237" s="3"/>
      <c r="AP237" s="3"/>
      <c r="AQ237" s="3"/>
      <c r="AR237" s="3"/>
      <c r="AS237" s="3"/>
    </row>
    <row r="238" spans="1:45" x14ac:dyDescent="0.25">
      <c r="A238" s="3"/>
      <c r="B238" s="3"/>
      <c r="C238" s="3"/>
      <c r="D238" s="3"/>
      <c r="E238" s="3"/>
      <c r="F238" s="221"/>
      <c r="G238" s="3"/>
      <c r="H238" s="221"/>
      <c r="I238" s="221"/>
      <c r="J238" s="221"/>
      <c r="K238" s="221"/>
      <c r="L238" s="221"/>
      <c r="M238" s="221"/>
      <c r="N238" s="221"/>
      <c r="O238" s="221"/>
      <c r="P238" s="3"/>
      <c r="Q238" s="221"/>
      <c r="R238" s="3"/>
      <c r="S238" s="221"/>
      <c r="T238" s="3"/>
      <c r="U238" s="221"/>
      <c r="V238" s="3"/>
      <c r="W238" s="221"/>
      <c r="X238" s="3"/>
      <c r="Y238" s="221"/>
      <c r="Z238" s="3"/>
      <c r="AA238" s="221"/>
      <c r="AB238" s="3"/>
      <c r="AC238" s="221"/>
      <c r="AD238" s="3"/>
      <c r="AE238" s="221"/>
      <c r="AF238" s="3"/>
      <c r="AG238" s="221"/>
      <c r="AH238" s="3"/>
      <c r="AI238" s="3"/>
      <c r="AJ238" s="3"/>
      <c r="AK238" s="3"/>
      <c r="AL238" s="3"/>
      <c r="AM238" s="3"/>
      <c r="AN238" s="3"/>
      <c r="AO238" s="3"/>
      <c r="AP238" s="3"/>
      <c r="AQ238" s="3"/>
      <c r="AR238" s="3"/>
      <c r="AS238" s="3"/>
    </row>
  </sheetData>
  <mergeCells count="1">
    <mergeCell ref="D29:H30"/>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95"/>
  <sheetViews>
    <sheetView zoomScale="140" zoomScaleNormal="140" workbookViewId="0">
      <selection activeCell="A83" sqref="A83:I83"/>
    </sheetView>
  </sheetViews>
  <sheetFormatPr defaultColWidth="9.140625" defaultRowHeight="15.75" x14ac:dyDescent="0.25"/>
  <cols>
    <col min="1" max="1" width="10" style="3" customWidth="1"/>
    <col min="2" max="2" width="13.42578125" style="3" customWidth="1"/>
    <col min="3" max="3" width="14.140625" style="3" customWidth="1"/>
    <col min="4" max="4" width="9.140625" style="3" customWidth="1"/>
    <col min="5" max="5" width="10" style="3" customWidth="1"/>
    <col min="6" max="6" width="13.42578125" style="3" customWidth="1"/>
    <col min="7" max="7" width="13" style="3" customWidth="1"/>
    <col min="8" max="8" width="9.140625" style="3"/>
    <col min="9" max="9" width="12.42578125" style="3" bestFit="1" customWidth="1"/>
    <col min="10" max="10" width="9.140625" style="3"/>
    <col min="11" max="11" width="15.140625" style="3" customWidth="1"/>
    <col min="12" max="13" width="13.85546875" style="3" bestFit="1" customWidth="1"/>
    <col min="14" max="14" width="19.85546875" style="3" customWidth="1"/>
    <col min="15" max="15" width="22.28515625" style="3" customWidth="1"/>
    <col min="16" max="16" width="11.5703125" style="3" customWidth="1"/>
    <col min="17" max="17" width="11.7109375" style="3" customWidth="1"/>
    <col min="18" max="18" width="9.85546875" style="3" bestFit="1" customWidth="1"/>
    <col min="19" max="21" width="9.140625" style="3"/>
    <col min="22" max="22" width="23.5703125" style="3" customWidth="1"/>
    <col min="23" max="16384" width="9.140625" style="3"/>
  </cols>
  <sheetData>
    <row r="1" spans="1:17" ht="21.75" thickBot="1" x14ac:dyDescent="0.4">
      <c r="A1" s="772" t="s">
        <v>510</v>
      </c>
      <c r="B1" s="772"/>
      <c r="C1" s="772"/>
      <c r="D1" s="772"/>
      <c r="E1" s="772"/>
      <c r="F1" s="772"/>
      <c r="G1" s="772"/>
      <c r="K1" s="4"/>
      <c r="L1" s="5"/>
      <c r="M1" s="5"/>
      <c r="N1" s="5"/>
      <c r="O1" s="5"/>
      <c r="P1" s="5"/>
    </row>
    <row r="2" spans="1:17" x14ac:dyDescent="0.25">
      <c r="D2" s="6" t="s">
        <v>143</v>
      </c>
      <c r="E2" s="6" t="s">
        <v>144</v>
      </c>
      <c r="F2" s="7" t="s">
        <v>4</v>
      </c>
      <c r="G2" s="7" t="s">
        <v>16</v>
      </c>
      <c r="H2" s="8"/>
      <c r="I2" s="3" t="s">
        <v>495</v>
      </c>
      <c r="K2" s="4"/>
      <c r="L2" s="4"/>
      <c r="M2" s="9"/>
      <c r="N2" s="9"/>
      <c r="O2" s="9"/>
      <c r="P2" s="9"/>
    </row>
    <row r="3" spans="1:17" ht="15" customHeight="1" x14ac:dyDescent="0.25">
      <c r="A3" s="4" t="s">
        <v>314</v>
      </c>
      <c r="B3" s="5"/>
      <c r="C3" s="5"/>
      <c r="D3" s="5"/>
      <c r="E3" s="5"/>
      <c r="F3" s="10"/>
      <c r="G3" s="10"/>
      <c r="H3" s="11"/>
      <c r="I3" s="3" t="s">
        <v>496</v>
      </c>
      <c r="K3" s="5"/>
      <c r="L3" s="5"/>
      <c r="M3" s="12"/>
      <c r="N3" s="13"/>
      <c r="O3" s="13"/>
      <c r="P3" s="14"/>
    </row>
    <row r="4" spans="1:17" ht="18" customHeight="1" thickBot="1" x14ac:dyDescent="0.3">
      <c r="B4" s="694" t="s">
        <v>511</v>
      </c>
      <c r="C4" s="695"/>
      <c r="D4" s="16" t="s">
        <v>315</v>
      </c>
      <c r="E4" s="705">
        <f>Camelina_yield</f>
        <v>1050</v>
      </c>
      <c r="F4" s="706">
        <f>BE_Camelina_Price</f>
        <v>0.12</v>
      </c>
      <c r="G4" s="18">
        <f>E4*F4</f>
        <v>126</v>
      </c>
      <c r="H4" s="14"/>
      <c r="I4" s="3" t="s">
        <v>497</v>
      </c>
      <c r="K4" s="5"/>
      <c r="L4" s="5"/>
      <c r="M4" s="12"/>
      <c r="N4" s="13"/>
      <c r="O4" s="13"/>
      <c r="P4" s="14"/>
    </row>
    <row r="5" spans="1:17" ht="16.5" thickBot="1" x14ac:dyDescent="0.3">
      <c r="A5" s="19"/>
      <c r="B5" s="20"/>
      <c r="C5" s="20"/>
      <c r="D5" s="20"/>
      <c r="E5" s="20"/>
      <c r="F5" s="21" t="s">
        <v>151</v>
      </c>
      <c r="G5" s="22">
        <f>SUM(G4:G4)</f>
        <v>126</v>
      </c>
      <c r="H5" s="23"/>
      <c r="I5" s="3" t="s">
        <v>498</v>
      </c>
      <c r="K5" s="5"/>
      <c r="L5" s="5"/>
      <c r="M5" s="12"/>
      <c r="N5" s="13"/>
    </row>
    <row r="6" spans="1:17" ht="18" x14ac:dyDescent="0.25">
      <c r="A6" s="15" t="s">
        <v>327</v>
      </c>
      <c r="B6" s="16"/>
      <c r="D6" s="16"/>
      <c r="E6" s="16"/>
      <c r="F6" s="18"/>
      <c r="G6" s="18"/>
      <c r="H6" s="16"/>
      <c r="I6" s="3" t="s">
        <v>499</v>
      </c>
      <c r="K6" s="10"/>
      <c r="L6" s="10"/>
      <c r="M6" s="10"/>
      <c r="N6" s="24"/>
    </row>
    <row r="7" spans="1:17" ht="18" customHeight="1" x14ac:dyDescent="0.25">
      <c r="B7" s="25" t="s">
        <v>329</v>
      </c>
      <c r="C7" s="25"/>
      <c r="D7" s="16" t="s">
        <v>315</v>
      </c>
      <c r="E7" s="16">
        <f>q_seed</f>
        <v>5</v>
      </c>
      <c r="F7" s="18">
        <f>p_seed</f>
        <v>2</v>
      </c>
      <c r="G7" s="26">
        <f t="shared" ref="G7:G14" si="0">E7*F7</f>
        <v>10</v>
      </c>
      <c r="H7" s="27"/>
      <c r="I7" s="3" t="s">
        <v>500</v>
      </c>
      <c r="K7" s="28"/>
      <c r="L7" s="29"/>
      <c r="M7" s="30"/>
      <c r="N7" s="13"/>
    </row>
    <row r="8" spans="1:17" ht="18" x14ac:dyDescent="0.25">
      <c r="B8" s="25" t="s">
        <v>330</v>
      </c>
      <c r="C8" s="25"/>
      <c r="D8" s="16" t="s">
        <v>123</v>
      </c>
      <c r="E8" s="16">
        <v>1</v>
      </c>
      <c r="F8" s="18">
        <f>Management!E21</f>
        <v>24.6</v>
      </c>
      <c r="G8" s="26">
        <f t="shared" si="0"/>
        <v>24.6</v>
      </c>
      <c r="H8" s="27"/>
      <c r="I8" s="31"/>
      <c r="K8" s="28"/>
      <c r="L8" s="29"/>
      <c r="M8" s="12"/>
      <c r="N8" s="13"/>
    </row>
    <row r="9" spans="1:17" ht="18" customHeight="1" x14ac:dyDescent="0.25">
      <c r="B9" s="25" t="s">
        <v>331</v>
      </c>
      <c r="C9" s="25"/>
      <c r="D9" s="16" t="s">
        <v>123</v>
      </c>
      <c r="E9" s="16">
        <v>1</v>
      </c>
      <c r="F9" s="18">
        <f>Management!H32</f>
        <v>0</v>
      </c>
      <c r="G9" s="26">
        <f t="shared" si="0"/>
        <v>0</v>
      </c>
      <c r="H9" s="28"/>
      <c r="I9" s="31"/>
      <c r="K9" s="28"/>
      <c r="L9" s="29"/>
      <c r="M9" s="5"/>
      <c r="N9" s="13"/>
    </row>
    <row r="10" spans="1:17" ht="18" customHeight="1" x14ac:dyDescent="0.25">
      <c r="B10" s="25" t="s">
        <v>332</v>
      </c>
      <c r="C10" s="25"/>
      <c r="D10" s="16" t="s">
        <v>123</v>
      </c>
      <c r="E10" s="16">
        <v>1</v>
      </c>
      <c r="F10" s="18">
        <f>Establishment!G21+Management!G42+'Harvest &amp; Transportation'!G19</f>
        <v>26.696258653986206</v>
      </c>
      <c r="G10" s="26">
        <f t="shared" si="0"/>
        <v>26.696258653986206</v>
      </c>
      <c r="H10" s="28"/>
      <c r="I10" s="31"/>
      <c r="K10" s="28"/>
      <c r="L10" s="29"/>
      <c r="M10" s="5"/>
      <c r="N10" s="5"/>
    </row>
    <row r="11" spans="1:17" ht="18" customHeight="1" x14ac:dyDescent="0.25">
      <c r="B11" s="25" t="s">
        <v>333</v>
      </c>
      <c r="C11" s="25"/>
      <c r="D11" s="16" t="s">
        <v>123</v>
      </c>
      <c r="E11" s="16">
        <v>1</v>
      </c>
      <c r="F11" s="18">
        <f>Establishment!H21+Management!H42+'Harvest &amp; Transportation'!H19</f>
        <v>18.24850792715484</v>
      </c>
      <c r="G11" s="26">
        <f t="shared" si="0"/>
        <v>18.24850792715484</v>
      </c>
      <c r="H11" s="28"/>
      <c r="I11" s="31"/>
      <c r="K11" s="28"/>
      <c r="L11" s="29"/>
      <c r="M11" s="32"/>
      <c r="N11" s="9"/>
    </row>
    <row r="12" spans="1:17" ht="18" customHeight="1" x14ac:dyDescent="0.25">
      <c r="B12" s="25" t="s">
        <v>334</v>
      </c>
      <c r="C12" s="25"/>
      <c r="D12" s="16" t="s">
        <v>123</v>
      </c>
      <c r="E12" s="16">
        <v>1</v>
      </c>
      <c r="F12" s="18">
        <f>Establishment!I21+Management!I42+'Harvest &amp; Transportation'!I19</f>
        <v>11.495121000986602</v>
      </c>
      <c r="G12" s="26">
        <f t="shared" si="0"/>
        <v>11.495121000986602</v>
      </c>
      <c r="H12" s="28"/>
      <c r="I12" s="31"/>
      <c r="K12" s="28"/>
      <c r="L12" s="29"/>
      <c r="M12" s="33"/>
      <c r="N12" s="12"/>
    </row>
    <row r="13" spans="1:17" ht="18" customHeight="1" x14ac:dyDescent="0.25">
      <c r="B13" s="34" t="s">
        <v>335</v>
      </c>
      <c r="C13" s="34"/>
      <c r="D13" s="16" t="s">
        <v>123</v>
      </c>
      <c r="E13" s="16">
        <v>1</v>
      </c>
      <c r="F13" s="18">
        <v>0</v>
      </c>
      <c r="G13" s="26">
        <f t="shared" si="0"/>
        <v>0</v>
      </c>
      <c r="H13" s="28"/>
      <c r="I13" s="31"/>
      <c r="K13" s="28"/>
      <c r="L13" s="29"/>
      <c r="M13" s="33"/>
      <c r="N13" s="12"/>
    </row>
    <row r="14" spans="1:17" ht="18" x14ac:dyDescent="0.25">
      <c r="B14" s="34" t="s">
        <v>336</v>
      </c>
      <c r="C14" s="34"/>
      <c r="D14" s="16" t="s">
        <v>123</v>
      </c>
      <c r="E14" s="16">
        <v>1</v>
      </c>
      <c r="F14" s="18">
        <v>0</v>
      </c>
      <c r="G14" s="26">
        <f t="shared" si="0"/>
        <v>0</v>
      </c>
      <c r="H14" s="28"/>
      <c r="K14" s="28"/>
      <c r="L14" s="29"/>
      <c r="M14" s="29"/>
      <c r="N14" s="12"/>
      <c r="O14" s="12"/>
      <c r="P14" s="12"/>
      <c r="Q14" s="13"/>
    </row>
    <row r="15" spans="1:17" ht="18.75" thickBot="1" x14ac:dyDescent="0.3">
      <c r="B15" s="34" t="s">
        <v>337</v>
      </c>
      <c r="C15" s="34"/>
      <c r="D15" s="16" t="s">
        <v>123</v>
      </c>
      <c r="E15" s="18">
        <f>SUM(G7:G14)</f>
        <v>91.039887582127648</v>
      </c>
      <c r="F15" s="35">
        <f>nom_interest</f>
        <v>0.06</v>
      </c>
      <c r="G15" s="26">
        <f>E15*F15/2</f>
        <v>2.7311966274638295</v>
      </c>
      <c r="H15" s="28"/>
      <c r="I15" s="36"/>
      <c r="K15" s="28"/>
      <c r="L15" s="29"/>
      <c r="M15" s="29"/>
      <c r="N15" s="12"/>
      <c r="O15" s="12"/>
      <c r="P15" s="12"/>
      <c r="Q15" s="13"/>
    </row>
    <row r="16" spans="1:17" ht="18" customHeight="1" x14ac:dyDescent="0.25">
      <c r="A16" s="37"/>
      <c r="B16" s="38"/>
      <c r="C16" s="38"/>
      <c r="D16" s="38"/>
      <c r="E16" s="38"/>
      <c r="F16" s="39" t="s">
        <v>164</v>
      </c>
      <c r="G16" s="40">
        <f>SUM(G7:G15)</f>
        <v>93.771084209591478</v>
      </c>
      <c r="H16" s="28"/>
      <c r="I16" s="41"/>
      <c r="K16" s="28"/>
      <c r="L16" s="29"/>
      <c r="M16" s="33"/>
      <c r="N16" s="12"/>
    </row>
    <row r="17" spans="1:19" ht="18" customHeight="1" thickBot="1" x14ac:dyDescent="0.3">
      <c r="A17" s="773" t="s">
        <v>165</v>
      </c>
      <c r="B17" s="774"/>
      <c r="C17" s="774"/>
      <c r="D17" s="774"/>
      <c r="E17" s="774"/>
      <c r="F17" s="774"/>
      <c r="G17" s="739">
        <f>G5-G16</f>
        <v>32.228915790408522</v>
      </c>
      <c r="H17" s="9"/>
      <c r="I17" s="43"/>
      <c r="K17" s="28"/>
      <c r="L17" s="29"/>
      <c r="M17" s="30"/>
      <c r="N17" s="12"/>
    </row>
    <row r="18" spans="1:19" ht="18" customHeight="1" x14ac:dyDescent="0.25">
      <c r="A18" s="4" t="s">
        <v>328</v>
      </c>
      <c r="B18" s="5"/>
      <c r="C18" s="5"/>
      <c r="D18" s="44"/>
      <c r="E18" s="44"/>
      <c r="F18" s="45"/>
      <c r="G18" s="45"/>
      <c r="H18" s="46"/>
      <c r="I18" s="47"/>
      <c r="K18" s="28"/>
      <c r="L18" s="29"/>
      <c r="M18" s="48"/>
      <c r="N18" s="12"/>
      <c r="S18" s="49"/>
    </row>
    <row r="19" spans="1:19" ht="18" x14ac:dyDescent="0.25">
      <c r="B19" s="34" t="s">
        <v>338</v>
      </c>
      <c r="C19" s="34"/>
      <c r="F19" s="50"/>
      <c r="G19" s="50"/>
      <c r="H19" s="44"/>
      <c r="I19" s="51"/>
      <c r="K19" s="28"/>
      <c r="L19" s="29"/>
      <c r="M19" s="30"/>
      <c r="N19" s="12"/>
      <c r="S19" s="49"/>
    </row>
    <row r="20" spans="1:19" x14ac:dyDescent="0.25">
      <c r="B20" s="52" t="s">
        <v>313</v>
      </c>
      <c r="C20" s="52"/>
      <c r="D20" s="16" t="s">
        <v>123</v>
      </c>
      <c r="E20" s="16">
        <v>1</v>
      </c>
      <c r="F20" s="18">
        <f>Establishment!E21+Management!E42+'Harvest &amp; Transportation'!E19</f>
        <v>29.625031232352924</v>
      </c>
      <c r="G20" s="18">
        <f>E20*F20</f>
        <v>29.625031232352924</v>
      </c>
      <c r="K20" s="28"/>
      <c r="L20" s="29"/>
      <c r="M20" s="53"/>
      <c r="N20" s="5"/>
      <c r="S20" s="49"/>
    </row>
    <row r="21" spans="1:19" x14ac:dyDescent="0.25">
      <c r="B21" s="52" t="s">
        <v>232</v>
      </c>
      <c r="C21" s="52"/>
      <c r="D21" s="16" t="s">
        <v>123</v>
      </c>
      <c r="E21" s="16">
        <v>1</v>
      </c>
      <c r="F21" s="18">
        <f>Establishment!F21+Management!F42+'Harvest &amp; Transportation'!F19</f>
        <v>5.4977398041260832</v>
      </c>
      <c r="G21" s="18">
        <f>E21*F21</f>
        <v>5.4977398041260832</v>
      </c>
      <c r="H21" s="28"/>
      <c r="I21" s="31"/>
      <c r="K21" s="4"/>
      <c r="L21" s="54"/>
      <c r="M21" s="54"/>
      <c r="N21" s="5"/>
      <c r="S21" s="49"/>
    </row>
    <row r="22" spans="1:19" ht="18" x14ac:dyDescent="0.25">
      <c r="B22" s="34" t="s">
        <v>339</v>
      </c>
      <c r="C22" s="34"/>
      <c r="D22" s="16" t="s">
        <v>123</v>
      </c>
      <c r="E22" s="16">
        <v>1</v>
      </c>
      <c r="F22" s="18">
        <v>0</v>
      </c>
      <c r="G22" s="18">
        <f>E22*F22</f>
        <v>0</v>
      </c>
      <c r="H22" s="28"/>
      <c r="I22" s="31"/>
      <c r="K22" s="4"/>
      <c r="L22" s="54"/>
      <c r="M22" s="54"/>
      <c r="N22" s="5"/>
      <c r="S22" s="49"/>
    </row>
    <row r="23" spans="1:19" ht="18.75" thickBot="1" x14ac:dyDescent="0.3">
      <c r="B23" s="34" t="s">
        <v>340</v>
      </c>
      <c r="D23" s="16" t="s">
        <v>123</v>
      </c>
      <c r="E23" s="16">
        <v>1</v>
      </c>
      <c r="F23" s="18">
        <v>0</v>
      </c>
      <c r="G23" s="18">
        <f>E23*F23</f>
        <v>0</v>
      </c>
      <c r="H23" s="28"/>
      <c r="I23" s="31"/>
      <c r="K23" s="4"/>
      <c r="L23" s="4"/>
      <c r="M23" s="4"/>
      <c r="N23" s="4"/>
      <c r="S23" s="49"/>
    </row>
    <row r="24" spans="1:19" x14ac:dyDescent="0.25">
      <c r="A24" s="37"/>
      <c r="B24" s="38"/>
      <c r="C24" s="38"/>
      <c r="D24" s="38"/>
      <c r="E24" s="38"/>
      <c r="F24" s="39" t="s">
        <v>440</v>
      </c>
      <c r="G24" s="40">
        <f>SUM(G20:G22)</f>
        <v>35.122771036479008</v>
      </c>
      <c r="H24" s="55"/>
      <c r="I24" s="31"/>
      <c r="K24" s="5"/>
      <c r="L24" s="5"/>
      <c r="M24" s="5"/>
      <c r="N24" s="12"/>
      <c r="S24" s="49"/>
    </row>
    <row r="25" spans="1:19" ht="16.5" thickBot="1" x14ac:dyDescent="0.3">
      <c r="A25" s="56"/>
      <c r="B25" s="151"/>
      <c r="C25" s="151"/>
      <c r="D25" s="151"/>
      <c r="E25" s="151"/>
      <c r="F25" s="150" t="s">
        <v>441</v>
      </c>
      <c r="G25" s="42">
        <f>G16+G24</f>
        <v>128.89385524607047</v>
      </c>
      <c r="H25" s="9"/>
      <c r="I25" s="57"/>
      <c r="K25" s="5"/>
      <c r="L25" s="5"/>
      <c r="M25" s="5"/>
      <c r="N25" s="5"/>
      <c r="O25" s="12"/>
      <c r="P25" s="12"/>
      <c r="Q25" s="13"/>
    </row>
    <row r="26" spans="1:19" ht="16.5" thickBot="1" x14ac:dyDescent="0.3">
      <c r="A26" s="58"/>
      <c r="B26" s="58"/>
      <c r="C26" s="58"/>
      <c r="D26" s="58"/>
      <c r="E26" s="58"/>
      <c r="F26" s="59" t="s">
        <v>321</v>
      </c>
      <c r="G26" s="738">
        <f>G5-G16-G24</f>
        <v>-2.8938552460704869</v>
      </c>
      <c r="H26" s="9"/>
      <c r="I26" s="60"/>
      <c r="K26" s="5"/>
      <c r="L26" s="5"/>
      <c r="M26" s="5"/>
      <c r="N26" s="5"/>
      <c r="O26" s="12"/>
      <c r="P26" s="12"/>
      <c r="Q26" s="13"/>
    </row>
    <row r="27" spans="1:19" ht="18" customHeight="1" thickTop="1" x14ac:dyDescent="0.25">
      <c r="A27" s="34" t="s">
        <v>493</v>
      </c>
      <c r="H27" s="61"/>
      <c r="I27" s="23"/>
      <c r="O27" s="12"/>
      <c r="P27" s="12"/>
      <c r="Q27" s="13"/>
    </row>
    <row r="28" spans="1:19" ht="18" customHeight="1" x14ac:dyDescent="0.25">
      <c r="A28" s="33" t="s">
        <v>494</v>
      </c>
      <c r="B28" s="489"/>
      <c r="C28" s="489"/>
      <c r="D28" s="489"/>
      <c r="E28" s="489"/>
      <c r="F28" s="489"/>
      <c r="G28" s="496"/>
      <c r="H28" s="61"/>
      <c r="I28" s="23"/>
      <c r="O28" s="12"/>
      <c r="P28" s="12"/>
      <c r="Q28" s="13"/>
    </row>
    <row r="29" spans="1:19" ht="18" customHeight="1" x14ac:dyDescent="0.25">
      <c r="A29" s="33"/>
      <c r="B29" s="489"/>
      <c r="C29" s="489"/>
      <c r="D29" s="489"/>
      <c r="E29" s="489"/>
      <c r="F29" s="489"/>
      <c r="G29" s="496"/>
      <c r="H29" s="61"/>
      <c r="I29" s="23"/>
      <c r="O29" s="12"/>
      <c r="P29" s="12"/>
      <c r="Q29" s="13"/>
    </row>
    <row r="30" spans="1:19" ht="18" customHeight="1" thickBot="1" x14ac:dyDescent="0.3">
      <c r="A30" s="781" t="s">
        <v>324</v>
      </c>
      <c r="B30" s="781"/>
      <c r="C30" s="781"/>
      <c r="D30" s="9"/>
      <c r="E30" s="781" t="s">
        <v>325</v>
      </c>
      <c r="F30" s="781"/>
      <c r="G30" s="781"/>
      <c r="H30" s="61"/>
      <c r="I30" s="23"/>
      <c r="O30" s="12"/>
      <c r="P30" s="12"/>
      <c r="Q30" s="13"/>
    </row>
    <row r="31" spans="1:19" ht="18" customHeight="1" thickBot="1" x14ac:dyDescent="0.3">
      <c r="A31" s="9" t="s">
        <v>280</v>
      </c>
      <c r="B31" s="782" t="s">
        <v>316</v>
      </c>
      <c r="C31" s="782"/>
      <c r="D31" s="9"/>
      <c r="E31" s="9" t="s">
        <v>280</v>
      </c>
      <c r="F31" s="782" t="s">
        <v>316</v>
      </c>
      <c r="G31" s="782"/>
      <c r="K31" s="62"/>
      <c r="L31" s="62"/>
      <c r="M31" s="62"/>
      <c r="N31" s="62"/>
      <c r="O31" s="12"/>
      <c r="P31" s="14"/>
      <c r="Q31" s="14"/>
      <c r="S31" s="63"/>
    </row>
    <row r="32" spans="1:19" x14ac:dyDescent="0.25">
      <c r="A32" s="64" t="s">
        <v>233</v>
      </c>
      <c r="B32" s="12" t="s">
        <v>317</v>
      </c>
      <c r="C32" s="12" t="s">
        <v>318</v>
      </c>
      <c r="D32" s="9"/>
      <c r="E32" s="9" t="s">
        <v>4</v>
      </c>
      <c r="F32" s="12" t="s">
        <v>317</v>
      </c>
      <c r="G32" s="12" t="s">
        <v>318</v>
      </c>
      <c r="M32" s="12"/>
      <c r="N32" s="14"/>
      <c r="O32" s="14"/>
      <c r="Q32" s="63"/>
    </row>
    <row r="33" spans="1:16" ht="16.5" thickBot="1" x14ac:dyDescent="0.3">
      <c r="A33" s="65" t="s">
        <v>319</v>
      </c>
      <c r="B33" s="66" t="s">
        <v>320</v>
      </c>
      <c r="C33" s="66" t="s">
        <v>261</v>
      </c>
      <c r="E33" s="67" t="s">
        <v>320</v>
      </c>
      <c r="F33" s="66" t="s">
        <v>235</v>
      </c>
      <c r="G33" s="66" t="s">
        <v>319</v>
      </c>
      <c r="L33" s="12"/>
      <c r="M33" s="14"/>
      <c r="N33" s="14"/>
      <c r="P33" s="63"/>
    </row>
    <row r="34" spans="1:16" x14ac:dyDescent="0.25">
      <c r="A34" s="17">
        <f>A38*0.5</f>
        <v>525</v>
      </c>
      <c r="B34" s="68">
        <f t="shared" ref="B34:B42" si="1">$G$16/A34</f>
        <v>0.17861158897065044</v>
      </c>
      <c r="C34" s="68">
        <f t="shared" ref="C34:C42" si="2">($G$16+$G$24)/A34</f>
        <v>0.24551210523061043</v>
      </c>
      <c r="D34" s="16"/>
      <c r="E34" s="69">
        <f>E38*0.5</f>
        <v>0.06</v>
      </c>
      <c r="F34" s="70">
        <f t="shared" ref="F34:F42" si="3">+$G$16/E34</f>
        <v>1562.8514034931914</v>
      </c>
      <c r="G34" s="70">
        <f>+($G$16+$G$24)/E34</f>
        <v>2148.2309207678413</v>
      </c>
      <c r="L34" s="12"/>
      <c r="M34" s="14"/>
      <c r="N34" s="14"/>
      <c r="P34" s="63"/>
    </row>
    <row r="35" spans="1:16" x14ac:dyDescent="0.25">
      <c r="A35" s="17">
        <f>A38*0.625</f>
        <v>656.25</v>
      </c>
      <c r="B35" s="68">
        <f t="shared" si="1"/>
        <v>0.14288927117652034</v>
      </c>
      <c r="C35" s="68">
        <f t="shared" si="2"/>
        <v>0.19640968418448834</v>
      </c>
      <c r="D35" s="16"/>
      <c r="E35" s="69">
        <f>E38*0.625</f>
        <v>7.4999999999999997E-2</v>
      </c>
      <c r="F35" s="71">
        <f t="shared" si="3"/>
        <v>1250.2811227945531</v>
      </c>
      <c r="G35" s="71">
        <f>+($G$16+$G$24)/E35</f>
        <v>1718.584736614273</v>
      </c>
      <c r="L35" s="5"/>
      <c r="M35" s="12"/>
      <c r="N35" s="13"/>
      <c r="P35" s="63"/>
    </row>
    <row r="36" spans="1:16" x14ac:dyDescent="0.25">
      <c r="A36" s="17">
        <f>A38*0.75</f>
        <v>787.5</v>
      </c>
      <c r="B36" s="68">
        <f t="shared" si="1"/>
        <v>0.11907439264710029</v>
      </c>
      <c r="C36" s="68">
        <f t="shared" si="2"/>
        <v>0.16367473682040695</v>
      </c>
      <c r="D36" s="16"/>
      <c r="E36" s="69">
        <f>E38*0.75</f>
        <v>0.09</v>
      </c>
      <c r="F36" s="71">
        <f t="shared" si="3"/>
        <v>1041.9009356621275</v>
      </c>
      <c r="G36" s="71">
        <f>+($G$16+$G$24)/E36</f>
        <v>1432.1539471785609</v>
      </c>
      <c r="L36" s="5"/>
      <c r="M36" s="5"/>
      <c r="N36" s="5"/>
    </row>
    <row r="37" spans="1:16" x14ac:dyDescent="0.25">
      <c r="A37" s="17">
        <f>A38*0.875</f>
        <v>918.75</v>
      </c>
      <c r="B37" s="68">
        <f t="shared" si="1"/>
        <v>0.10206376512608596</v>
      </c>
      <c r="C37" s="68">
        <f t="shared" si="2"/>
        <v>0.14029263156034882</v>
      </c>
      <c r="D37" s="16"/>
      <c r="E37" s="69">
        <f>E38*0.875</f>
        <v>0.105</v>
      </c>
      <c r="F37" s="71">
        <f t="shared" si="3"/>
        <v>893.05794485325225</v>
      </c>
      <c r="G37" s="71">
        <f>+($G$16+$G$24)/E37</f>
        <v>1227.5605261530523</v>
      </c>
      <c r="L37" s="72"/>
      <c r="M37" s="9"/>
      <c r="N37" s="9"/>
    </row>
    <row r="38" spans="1:16" x14ac:dyDescent="0.25">
      <c r="A38" s="73">
        <f>E4</f>
        <v>1050</v>
      </c>
      <c r="B38" s="74">
        <f t="shared" si="1"/>
        <v>8.9305794485325218E-2</v>
      </c>
      <c r="C38" s="74">
        <f t="shared" si="2"/>
        <v>0.12275605261530521</v>
      </c>
      <c r="D38" s="75"/>
      <c r="E38" s="76">
        <f>F4</f>
        <v>0.12</v>
      </c>
      <c r="F38" s="77">
        <f t="shared" si="3"/>
        <v>781.42570174659568</v>
      </c>
      <c r="G38" s="77">
        <f>($G$16+$G$24)/E38</f>
        <v>1074.1154603839207</v>
      </c>
      <c r="L38" s="12"/>
      <c r="M38" s="13"/>
      <c r="N38" s="13"/>
    </row>
    <row r="39" spans="1:16" x14ac:dyDescent="0.25">
      <c r="A39" s="17">
        <f>A38*1.125</f>
        <v>1181.25</v>
      </c>
      <c r="B39" s="68">
        <f t="shared" si="1"/>
        <v>7.9382928431400199E-2</v>
      </c>
      <c r="C39" s="68">
        <f t="shared" si="2"/>
        <v>0.10911649121360463</v>
      </c>
      <c r="D39" s="16"/>
      <c r="E39" s="69">
        <f>E38*1.125</f>
        <v>0.13500000000000001</v>
      </c>
      <c r="F39" s="71">
        <f t="shared" si="3"/>
        <v>694.60062377475163</v>
      </c>
      <c r="G39" s="71">
        <f>($G$16+$G$24)/E39</f>
        <v>954.76929811904051</v>
      </c>
      <c r="L39" s="12"/>
      <c r="M39" s="13"/>
      <c r="N39" s="13"/>
    </row>
    <row r="40" spans="1:16" x14ac:dyDescent="0.25">
      <c r="A40" s="17">
        <f>A38*1.25</f>
        <v>1312.5</v>
      </c>
      <c r="B40" s="68">
        <f t="shared" si="1"/>
        <v>7.1444635588260169E-2</v>
      </c>
      <c r="C40" s="68">
        <f t="shared" si="2"/>
        <v>9.8204842092244171E-2</v>
      </c>
      <c r="D40" s="16"/>
      <c r="E40" s="69">
        <f>E38*1.25</f>
        <v>0.15</v>
      </c>
      <c r="F40" s="71">
        <f t="shared" si="3"/>
        <v>625.14056139727654</v>
      </c>
      <c r="G40" s="71">
        <f>($G$16+$G$24)/E40</f>
        <v>859.29236830713648</v>
      </c>
      <c r="L40" s="5"/>
      <c r="M40" s="13"/>
      <c r="N40" s="13"/>
    </row>
    <row r="41" spans="1:16" x14ac:dyDescent="0.25">
      <c r="A41" s="17">
        <f>A38*1.375</f>
        <v>1443.75</v>
      </c>
      <c r="B41" s="68">
        <f t="shared" si="1"/>
        <v>6.4949668716600156E-2</v>
      </c>
      <c r="C41" s="68">
        <f t="shared" si="2"/>
        <v>8.9277129174767433E-2</v>
      </c>
      <c r="D41" s="16"/>
      <c r="E41" s="69">
        <f>E38*1.375</f>
        <v>0.16499999999999998</v>
      </c>
      <c r="F41" s="71">
        <f t="shared" si="3"/>
        <v>568.30960127025151</v>
      </c>
      <c r="G41" s="71">
        <f>($G$16+$G$24)/E41</f>
        <v>781.17488027921513</v>
      </c>
    </row>
    <row r="42" spans="1:16" ht="16.5" thickBot="1" x14ac:dyDescent="0.3">
      <c r="A42" s="78">
        <f>A38*1.5</f>
        <v>1575</v>
      </c>
      <c r="B42" s="79">
        <f t="shared" si="1"/>
        <v>5.9537196323550146E-2</v>
      </c>
      <c r="C42" s="79">
        <f t="shared" si="2"/>
        <v>8.1837368410203476E-2</v>
      </c>
      <c r="D42" s="16"/>
      <c r="E42" s="80">
        <f>E38*1.5</f>
        <v>0.18</v>
      </c>
      <c r="F42" s="81">
        <f t="shared" si="3"/>
        <v>520.95046783106375</v>
      </c>
      <c r="G42" s="81">
        <f>($G$16+$G$24)/E42</f>
        <v>716.07697358928044</v>
      </c>
    </row>
    <row r="43" spans="1:16" ht="15.6" customHeight="1" x14ac:dyDescent="0.25">
      <c r="A43" s="34" t="s">
        <v>493</v>
      </c>
      <c r="B43" s="82"/>
      <c r="C43" s="82"/>
      <c r="E43" s="82"/>
      <c r="F43" s="82"/>
      <c r="G43" s="82"/>
      <c r="O43" s="62"/>
    </row>
    <row r="44" spans="1:16" x14ac:dyDescent="0.25">
      <c r="A44" s="34" t="s">
        <v>494</v>
      </c>
      <c r="B44" s="83"/>
      <c r="C44" s="83"/>
      <c r="E44" s="83"/>
      <c r="F44" s="83"/>
      <c r="G44" s="83"/>
      <c r="O44" s="62"/>
    </row>
    <row r="45" spans="1:16" x14ac:dyDescent="0.25">
      <c r="A45" s="34"/>
      <c r="B45" s="83"/>
      <c r="C45" s="83"/>
      <c r="E45" s="83"/>
      <c r="F45" s="83"/>
      <c r="G45" s="83"/>
      <c r="O45" s="62"/>
    </row>
    <row r="46" spans="1:16" ht="16.5" thickBot="1" x14ac:dyDescent="0.3">
      <c r="A46" s="777" t="s">
        <v>343</v>
      </c>
      <c r="B46" s="777"/>
      <c r="C46" s="777"/>
      <c r="D46" s="777"/>
      <c r="E46" s="777"/>
      <c r="F46" s="777"/>
      <c r="G46" s="777"/>
      <c r="O46" s="62"/>
    </row>
    <row r="47" spans="1:16" ht="16.5" thickBot="1" x14ac:dyDescent="0.3">
      <c r="A47" s="778" t="s">
        <v>322</v>
      </c>
      <c r="B47" s="84"/>
      <c r="C47" s="84"/>
      <c r="D47" s="84"/>
      <c r="E47" s="84" t="s">
        <v>323</v>
      </c>
      <c r="F47" s="84"/>
      <c r="G47" s="85"/>
      <c r="O47" s="62"/>
    </row>
    <row r="48" spans="1:16" ht="16.5" thickBot="1" x14ac:dyDescent="0.3">
      <c r="A48" s="779"/>
      <c r="B48" s="86"/>
      <c r="C48" s="87">
        <f>E48*0.5</f>
        <v>0.06</v>
      </c>
      <c r="D48" s="87">
        <f>E48*0.75</f>
        <v>0.09</v>
      </c>
      <c r="E48" s="681">
        <f>F4</f>
        <v>0.12</v>
      </c>
      <c r="F48" s="87">
        <f>E48*1.25</f>
        <v>0.15</v>
      </c>
      <c r="G48" s="88">
        <f>E48*1.5</f>
        <v>0.18</v>
      </c>
      <c r="O48" s="62"/>
    </row>
    <row r="49" spans="1:15" x14ac:dyDescent="0.25">
      <c r="A49" s="779"/>
      <c r="B49" s="89"/>
      <c r="C49" s="90"/>
      <c r="D49" s="87"/>
      <c r="E49" s="91" t="s">
        <v>326</v>
      </c>
      <c r="F49" s="87"/>
      <c r="G49" s="88"/>
      <c r="O49" s="62"/>
    </row>
    <row r="50" spans="1:15" x14ac:dyDescent="0.25">
      <c r="A50" s="779"/>
      <c r="B50" s="92">
        <f>B54*0.5</f>
        <v>525</v>
      </c>
      <c r="C50" s="93">
        <f t="shared" ref="C50:G58" si="4">C$48*$B50-$G$25</f>
        <v>-97.393855246070473</v>
      </c>
      <c r="D50" s="94">
        <f t="shared" si="4"/>
        <v>-81.643855246070473</v>
      </c>
      <c r="E50" s="94">
        <f t="shared" si="4"/>
        <v>-65.893855246070473</v>
      </c>
      <c r="F50" s="94">
        <f t="shared" si="4"/>
        <v>-50.143855246070473</v>
      </c>
      <c r="G50" s="95">
        <f t="shared" si="4"/>
        <v>-34.393855246070473</v>
      </c>
      <c r="O50" s="62"/>
    </row>
    <row r="51" spans="1:15" x14ac:dyDescent="0.25">
      <c r="A51" s="779"/>
      <c r="B51" s="92">
        <f>B54*0.625</f>
        <v>656.25</v>
      </c>
      <c r="C51" s="93">
        <f t="shared" si="4"/>
        <v>-89.518855246070473</v>
      </c>
      <c r="D51" s="94">
        <f t="shared" si="4"/>
        <v>-69.831355246070473</v>
      </c>
      <c r="E51" s="94">
        <f t="shared" si="4"/>
        <v>-50.143855246070473</v>
      </c>
      <c r="F51" s="94">
        <f t="shared" si="4"/>
        <v>-30.456355246070473</v>
      </c>
      <c r="G51" s="95">
        <f t="shared" si="4"/>
        <v>-10.768855246070473</v>
      </c>
      <c r="O51" s="62"/>
    </row>
    <row r="52" spans="1:15" x14ac:dyDescent="0.25">
      <c r="A52" s="779"/>
      <c r="B52" s="92">
        <f>B54*0.75</f>
        <v>787.5</v>
      </c>
      <c r="C52" s="93">
        <f t="shared" si="4"/>
        <v>-81.643855246070473</v>
      </c>
      <c r="D52" s="94">
        <f t="shared" si="4"/>
        <v>-58.018855246070473</v>
      </c>
      <c r="E52" s="94">
        <f t="shared" si="4"/>
        <v>-34.393855246070473</v>
      </c>
      <c r="F52" s="94">
        <f t="shared" si="4"/>
        <v>-10.768855246070473</v>
      </c>
      <c r="G52" s="95">
        <f t="shared" si="4"/>
        <v>12.856144753929527</v>
      </c>
      <c r="O52" s="62"/>
    </row>
    <row r="53" spans="1:15" x14ac:dyDescent="0.25">
      <c r="A53" s="779"/>
      <c r="B53" s="92">
        <f>B54*0.875</f>
        <v>918.75</v>
      </c>
      <c r="C53" s="93">
        <f t="shared" si="4"/>
        <v>-73.768855246070473</v>
      </c>
      <c r="D53" s="94">
        <f t="shared" si="4"/>
        <v>-46.206355246070473</v>
      </c>
      <c r="E53" s="94">
        <f t="shared" si="4"/>
        <v>-18.643855246070473</v>
      </c>
      <c r="F53" s="94">
        <f t="shared" si="4"/>
        <v>8.9186447539295273</v>
      </c>
      <c r="G53" s="95">
        <f t="shared" si="4"/>
        <v>36.481144753929527</v>
      </c>
      <c r="O53" s="62"/>
    </row>
    <row r="54" spans="1:15" x14ac:dyDescent="0.25">
      <c r="A54" s="779"/>
      <c r="B54" s="96">
        <f>E4</f>
        <v>1050</v>
      </c>
      <c r="C54" s="93">
        <f t="shared" si="4"/>
        <v>-65.893855246070473</v>
      </c>
      <c r="D54" s="94">
        <f t="shared" si="4"/>
        <v>-34.393855246070473</v>
      </c>
      <c r="E54" s="94">
        <f t="shared" si="4"/>
        <v>-2.8938552460704727</v>
      </c>
      <c r="F54" s="94">
        <f t="shared" si="4"/>
        <v>28.606144753929527</v>
      </c>
      <c r="G54" s="95">
        <f t="shared" si="4"/>
        <v>60.106144753929527</v>
      </c>
      <c r="O54" s="62"/>
    </row>
    <row r="55" spans="1:15" x14ac:dyDescent="0.25">
      <c r="A55" s="779"/>
      <c r="B55" s="92">
        <f>B54*1.125</f>
        <v>1181.25</v>
      </c>
      <c r="C55" s="93">
        <f t="shared" si="4"/>
        <v>-58.018855246070473</v>
      </c>
      <c r="D55" s="94">
        <f t="shared" si="4"/>
        <v>-22.581355246070473</v>
      </c>
      <c r="E55" s="94">
        <f t="shared" si="4"/>
        <v>12.856144753929527</v>
      </c>
      <c r="F55" s="94">
        <f t="shared" si="4"/>
        <v>48.293644753929527</v>
      </c>
      <c r="G55" s="95">
        <f t="shared" si="4"/>
        <v>83.731144753929527</v>
      </c>
      <c r="O55" s="62"/>
    </row>
    <row r="56" spans="1:15" x14ac:dyDescent="0.25">
      <c r="A56" s="779"/>
      <c r="B56" s="92">
        <f>B54*1.25</f>
        <v>1312.5</v>
      </c>
      <c r="C56" s="93">
        <f t="shared" si="4"/>
        <v>-50.143855246070473</v>
      </c>
      <c r="D56" s="94">
        <f t="shared" si="4"/>
        <v>-10.768855246070473</v>
      </c>
      <c r="E56" s="94">
        <f t="shared" si="4"/>
        <v>28.606144753929527</v>
      </c>
      <c r="F56" s="94">
        <f t="shared" si="4"/>
        <v>67.981144753929527</v>
      </c>
      <c r="G56" s="95">
        <f t="shared" si="4"/>
        <v>107.35614475392953</v>
      </c>
      <c r="O56" s="62"/>
    </row>
    <row r="57" spans="1:15" x14ac:dyDescent="0.25">
      <c r="A57" s="779"/>
      <c r="B57" s="92">
        <f>B54*1.375</f>
        <v>1443.75</v>
      </c>
      <c r="C57" s="93">
        <f t="shared" si="4"/>
        <v>-42.268855246070473</v>
      </c>
      <c r="D57" s="94">
        <f t="shared" si="4"/>
        <v>1.0436447539295273</v>
      </c>
      <c r="E57" s="94">
        <f t="shared" si="4"/>
        <v>44.356144753929527</v>
      </c>
      <c r="F57" s="94">
        <f t="shared" si="4"/>
        <v>87.668644753929527</v>
      </c>
      <c r="G57" s="95">
        <f t="shared" si="4"/>
        <v>130.98114475392953</v>
      </c>
      <c r="O57" s="62"/>
    </row>
    <row r="58" spans="1:15" ht="16.5" thickBot="1" x14ac:dyDescent="0.3">
      <c r="A58" s="780"/>
      <c r="B58" s="97">
        <f>B54*1.5</f>
        <v>1575</v>
      </c>
      <c r="C58" s="98">
        <f t="shared" si="4"/>
        <v>-34.393855246070473</v>
      </c>
      <c r="D58" s="99">
        <f t="shared" si="4"/>
        <v>12.856144753929527</v>
      </c>
      <c r="E58" s="99">
        <f t="shared" si="4"/>
        <v>60.106144753929527</v>
      </c>
      <c r="F58" s="99">
        <f t="shared" si="4"/>
        <v>107.35614475392953</v>
      </c>
      <c r="G58" s="100">
        <f t="shared" si="4"/>
        <v>154.60614475392953</v>
      </c>
      <c r="O58" s="62"/>
    </row>
    <row r="59" spans="1:15" x14ac:dyDescent="0.25">
      <c r="A59" s="34" t="s">
        <v>493</v>
      </c>
      <c r="B59" s="101"/>
      <c r="C59" s="94"/>
      <c r="D59" s="94"/>
      <c r="E59" s="94"/>
      <c r="F59" s="94"/>
      <c r="G59" s="94"/>
      <c r="O59" s="62"/>
    </row>
    <row r="60" spans="1:15" x14ac:dyDescent="0.25">
      <c r="A60" s="102" t="s">
        <v>494</v>
      </c>
      <c r="B60" s="101"/>
      <c r="C60" s="94"/>
      <c r="D60" s="94"/>
      <c r="E60" s="94"/>
      <c r="F60" s="94"/>
      <c r="G60" s="94"/>
      <c r="O60" s="62"/>
    </row>
    <row r="61" spans="1:15" x14ac:dyDescent="0.25">
      <c r="A61" s="102"/>
      <c r="B61" s="101"/>
      <c r="C61" s="94"/>
      <c r="D61" s="94"/>
      <c r="E61" s="94"/>
      <c r="F61" s="94"/>
      <c r="G61" s="94"/>
      <c r="O61" s="62"/>
    </row>
    <row r="62" spans="1:15" x14ac:dyDescent="0.25">
      <c r="A62" s="783" t="s">
        <v>501</v>
      </c>
      <c r="B62" s="783"/>
      <c r="C62" s="783"/>
      <c r="D62" s="783"/>
      <c r="E62" s="783"/>
      <c r="F62" s="783"/>
      <c r="G62" s="783"/>
      <c r="O62" s="62"/>
    </row>
    <row r="63" spans="1:15" ht="15.6" customHeight="1" x14ac:dyDescent="0.25">
      <c r="A63" s="783"/>
      <c r="B63" s="783"/>
      <c r="C63" s="783"/>
      <c r="D63" s="783"/>
      <c r="E63" s="783"/>
      <c r="F63" s="783"/>
      <c r="G63" s="783"/>
      <c r="H63" s="103"/>
      <c r="O63" s="62"/>
    </row>
    <row r="64" spans="1:15" x14ac:dyDescent="0.25">
      <c r="A64" s="783"/>
      <c r="B64" s="783"/>
      <c r="C64" s="783"/>
      <c r="D64" s="783"/>
      <c r="E64" s="783"/>
      <c r="F64" s="783"/>
      <c r="G64" s="783"/>
      <c r="H64" s="103"/>
      <c r="O64" s="62"/>
    </row>
    <row r="65" spans="1:15" x14ac:dyDescent="0.25">
      <c r="A65" s="103"/>
      <c r="B65" s="103"/>
      <c r="C65" s="103"/>
      <c r="D65" s="103"/>
      <c r="E65" s="103"/>
      <c r="F65" s="103"/>
      <c r="G65" s="103"/>
      <c r="H65" s="103"/>
      <c r="O65" s="62"/>
    </row>
    <row r="66" spans="1:15" x14ac:dyDescent="0.25">
      <c r="A66" s="102"/>
      <c r="B66" s="101"/>
      <c r="C66" s="94"/>
      <c r="D66" s="94"/>
      <c r="E66" s="94"/>
      <c r="F66" s="94"/>
      <c r="G66" s="94"/>
      <c r="O66" s="62"/>
    </row>
    <row r="67" spans="1:15" x14ac:dyDescent="0.25">
      <c r="A67" s="102"/>
      <c r="B67" s="101"/>
      <c r="C67" s="94"/>
      <c r="D67" s="94"/>
      <c r="E67" s="94"/>
      <c r="F67" s="94"/>
      <c r="G67" s="94"/>
      <c r="O67" s="62"/>
    </row>
    <row r="68" spans="1:15" x14ac:dyDescent="0.25">
      <c r="A68" s="102"/>
      <c r="B68" s="101"/>
      <c r="C68" s="94"/>
      <c r="D68" s="94"/>
      <c r="E68" s="94"/>
      <c r="F68" s="94"/>
      <c r="G68" s="94"/>
      <c r="O68" s="62"/>
    </row>
    <row r="69" spans="1:15" x14ac:dyDescent="0.25">
      <c r="A69" s="102"/>
      <c r="B69" s="101"/>
      <c r="C69" s="94"/>
      <c r="D69" s="94"/>
      <c r="E69" s="94"/>
      <c r="F69" s="94"/>
      <c r="G69" s="94"/>
      <c r="O69" s="62"/>
    </row>
    <row r="70" spans="1:15" x14ac:dyDescent="0.25">
      <c r="A70" s="102"/>
      <c r="B70" s="101"/>
      <c r="C70" s="94"/>
      <c r="D70" s="94"/>
      <c r="E70" s="94"/>
      <c r="F70" s="94"/>
      <c r="G70" s="94"/>
      <c r="O70" s="62"/>
    </row>
    <row r="71" spans="1:15" x14ac:dyDescent="0.25">
      <c r="A71" s="102"/>
      <c r="B71" s="101"/>
      <c r="C71" s="94"/>
      <c r="D71" s="94"/>
      <c r="E71" s="94"/>
      <c r="F71" s="94"/>
      <c r="G71" s="94"/>
      <c r="O71" s="62"/>
    </row>
    <row r="72" spans="1:15" x14ac:dyDescent="0.25">
      <c r="A72" s="102"/>
      <c r="B72" s="101"/>
      <c r="C72" s="94"/>
      <c r="D72" s="94"/>
      <c r="E72" s="94"/>
      <c r="F72" s="94"/>
      <c r="G72" s="94"/>
      <c r="O72" s="62"/>
    </row>
    <row r="73" spans="1:15" x14ac:dyDescent="0.25">
      <c r="A73" s="102"/>
      <c r="B73" s="101"/>
      <c r="C73" s="94"/>
      <c r="D73" s="94"/>
      <c r="E73" s="94"/>
      <c r="F73" s="94"/>
      <c r="G73" s="94"/>
      <c r="O73" s="62"/>
    </row>
    <row r="74" spans="1:15" x14ac:dyDescent="0.25">
      <c r="A74" s="102"/>
      <c r="B74" s="101"/>
      <c r="C74" s="94"/>
      <c r="D74" s="94"/>
      <c r="E74" s="94"/>
      <c r="F74" s="94"/>
      <c r="G74" s="94"/>
      <c r="O74" s="62"/>
    </row>
    <row r="75" spans="1:15" x14ac:dyDescent="0.25">
      <c r="A75" s="102"/>
      <c r="B75" s="101"/>
      <c r="C75" s="94"/>
      <c r="D75" s="94"/>
      <c r="E75" s="94"/>
      <c r="F75" s="94"/>
      <c r="G75" s="94"/>
      <c r="O75" s="62"/>
    </row>
    <row r="76" spans="1:15" ht="15.6" customHeight="1" x14ac:dyDescent="0.25">
      <c r="A76" s="102"/>
      <c r="B76" s="101"/>
      <c r="C76" s="94"/>
      <c r="D76" s="94"/>
      <c r="E76" s="94"/>
      <c r="F76" s="94"/>
      <c r="G76" s="94"/>
      <c r="O76" s="62"/>
    </row>
    <row r="77" spans="1:15" ht="15.6" customHeight="1" x14ac:dyDescent="0.25">
      <c r="A77" s="102"/>
      <c r="B77" s="101"/>
      <c r="C77" s="94"/>
      <c r="D77" s="94"/>
      <c r="E77" s="94"/>
      <c r="F77" s="94"/>
      <c r="G77" s="94"/>
      <c r="O77" s="62"/>
    </row>
    <row r="78" spans="1:15" x14ac:dyDescent="0.25">
      <c r="A78" s="102"/>
      <c r="B78" s="101"/>
      <c r="C78" s="94"/>
      <c r="D78" s="94"/>
      <c r="E78" s="94"/>
      <c r="F78" s="94"/>
      <c r="G78" s="94"/>
      <c r="O78" s="62"/>
    </row>
    <row r="79" spans="1:15" x14ac:dyDescent="0.25">
      <c r="A79" s="15" t="s">
        <v>292</v>
      </c>
      <c r="F79" s="104"/>
      <c r="G79" s="104"/>
      <c r="O79" s="62"/>
    </row>
    <row r="80" spans="1:15" ht="100.5" customHeight="1" x14ac:dyDescent="0.25">
      <c r="A80" s="769" t="s">
        <v>573</v>
      </c>
      <c r="B80" s="769"/>
      <c r="C80" s="769"/>
      <c r="D80" s="769"/>
      <c r="E80" s="769"/>
      <c r="F80" s="769"/>
      <c r="G80" s="769"/>
      <c r="H80" s="769"/>
      <c r="I80" s="769"/>
    </row>
    <row r="81" spans="1:9" ht="126.95" customHeight="1" x14ac:dyDescent="0.25">
      <c r="A81" s="769" t="s">
        <v>570</v>
      </c>
      <c r="B81" s="769"/>
      <c r="C81" s="769"/>
      <c r="D81" s="769"/>
      <c r="E81" s="769"/>
      <c r="F81" s="769"/>
      <c r="G81" s="769"/>
      <c r="H81" s="769"/>
      <c r="I81" s="769"/>
    </row>
    <row r="82" spans="1:9" ht="35.1" customHeight="1" x14ac:dyDescent="0.25">
      <c r="A82" s="766" t="s">
        <v>521</v>
      </c>
      <c r="B82" s="766"/>
      <c r="C82" s="766"/>
      <c r="D82" s="766"/>
      <c r="E82" s="766"/>
      <c r="F82" s="766"/>
      <c r="G82" s="766"/>
      <c r="H82" s="766"/>
      <c r="I82" s="766"/>
    </row>
    <row r="83" spans="1:9" ht="125.45" customHeight="1" x14ac:dyDescent="0.25">
      <c r="A83" s="766" t="s">
        <v>557</v>
      </c>
      <c r="B83" s="766"/>
      <c r="C83" s="766"/>
      <c r="D83" s="766"/>
      <c r="E83" s="766"/>
      <c r="F83" s="766"/>
      <c r="G83" s="766"/>
      <c r="H83" s="766"/>
      <c r="I83" s="766"/>
    </row>
    <row r="84" spans="1:9" ht="18.600000000000001" customHeight="1" x14ac:dyDescent="0.25">
      <c r="A84" s="776" t="s">
        <v>515</v>
      </c>
      <c r="B84" s="776"/>
      <c r="C84" s="776"/>
      <c r="D84" s="776"/>
      <c r="E84" s="776"/>
      <c r="F84" s="776"/>
      <c r="G84" s="776"/>
      <c r="H84" s="776"/>
      <c r="I84" s="776"/>
    </row>
    <row r="85" spans="1:9" ht="95.1" customHeight="1" x14ac:dyDescent="0.25">
      <c r="A85" s="785" t="s">
        <v>341</v>
      </c>
      <c r="B85" s="785"/>
      <c r="C85" s="785"/>
      <c r="D85" s="785"/>
      <c r="E85" s="785"/>
      <c r="F85" s="785"/>
      <c r="G85" s="785"/>
      <c r="H85" s="785"/>
      <c r="I85" s="785"/>
    </row>
    <row r="86" spans="1:9" ht="33" customHeight="1" x14ac:dyDescent="0.25">
      <c r="A86" s="769" t="s">
        <v>514</v>
      </c>
      <c r="B86" s="769"/>
      <c r="C86" s="769"/>
      <c r="D86" s="769"/>
      <c r="E86" s="769"/>
      <c r="F86" s="769"/>
      <c r="G86" s="769"/>
      <c r="H86" s="769"/>
      <c r="I86" s="769"/>
    </row>
    <row r="87" spans="1:9" ht="32.450000000000003" customHeight="1" x14ac:dyDescent="0.25">
      <c r="A87" s="769" t="s">
        <v>512</v>
      </c>
      <c r="B87" s="769"/>
      <c r="C87" s="769"/>
      <c r="D87" s="769"/>
      <c r="E87" s="769"/>
      <c r="F87" s="769"/>
      <c r="G87" s="769"/>
      <c r="H87" s="769"/>
      <c r="I87" s="769"/>
    </row>
    <row r="88" spans="1:9" ht="33.75" customHeight="1" x14ac:dyDescent="0.25">
      <c r="A88" s="775" t="s">
        <v>342</v>
      </c>
      <c r="B88" s="775"/>
      <c r="C88" s="775"/>
      <c r="D88" s="775"/>
      <c r="E88" s="775"/>
      <c r="F88" s="775"/>
      <c r="G88" s="775"/>
      <c r="H88" s="775"/>
      <c r="I88" s="775"/>
    </row>
    <row r="89" spans="1:9" ht="31.5" customHeight="1" x14ac:dyDescent="0.25">
      <c r="A89" s="769" t="s">
        <v>513</v>
      </c>
      <c r="B89" s="769"/>
      <c r="C89" s="769"/>
      <c r="D89" s="769"/>
      <c r="E89" s="769"/>
      <c r="F89" s="769"/>
      <c r="G89" s="769"/>
      <c r="H89" s="769"/>
      <c r="I89" s="769"/>
    </row>
    <row r="90" spans="1:9" x14ac:dyDescent="0.25">
      <c r="A90" s="784" t="s">
        <v>351</v>
      </c>
      <c r="B90" s="784"/>
      <c r="C90" s="784"/>
      <c r="D90" s="784"/>
      <c r="E90" s="784"/>
      <c r="F90" s="784"/>
      <c r="G90" s="784"/>
      <c r="H90" s="784"/>
      <c r="I90" s="784"/>
    </row>
    <row r="91" spans="1:9" x14ac:dyDescent="0.25">
      <c r="A91" s="784"/>
      <c r="B91" s="784"/>
      <c r="C91" s="784"/>
      <c r="D91" s="784"/>
      <c r="E91" s="784"/>
      <c r="F91" s="784"/>
      <c r="G91" s="784"/>
      <c r="H91" s="784"/>
      <c r="I91" s="784"/>
    </row>
    <row r="92" spans="1:9" x14ac:dyDescent="0.25">
      <c r="A92" s="152"/>
      <c r="B92" s="152"/>
      <c r="C92" s="152"/>
      <c r="D92" s="152"/>
      <c r="E92" s="152"/>
      <c r="F92" s="152"/>
      <c r="G92" s="152"/>
      <c r="H92" s="152"/>
      <c r="I92" s="152"/>
    </row>
    <row r="93" spans="1:9" x14ac:dyDescent="0.25">
      <c r="A93" s="152"/>
      <c r="B93" s="152"/>
      <c r="C93" s="152"/>
      <c r="D93" s="152"/>
      <c r="E93" s="152"/>
      <c r="F93" s="152"/>
      <c r="G93" s="152"/>
      <c r="H93" s="152"/>
      <c r="I93" s="152"/>
    </row>
    <row r="94" spans="1:9" x14ac:dyDescent="0.25">
      <c r="A94" s="152"/>
      <c r="B94" s="152"/>
      <c r="C94" s="152"/>
      <c r="D94" s="152"/>
      <c r="E94" s="152"/>
      <c r="F94" s="152"/>
      <c r="G94" s="152"/>
      <c r="H94" s="152"/>
      <c r="I94" s="152"/>
    </row>
    <row r="95" spans="1:9" x14ac:dyDescent="0.25">
      <c r="A95" s="152"/>
      <c r="B95" s="152"/>
      <c r="C95" s="152"/>
      <c r="D95" s="152"/>
      <c r="E95" s="152"/>
      <c r="F95" s="152"/>
      <c r="G95" s="152"/>
      <c r="H95" s="152"/>
      <c r="I95" s="152"/>
    </row>
  </sheetData>
  <sortState xmlns:xlrd2="http://schemas.microsoft.com/office/spreadsheetml/2017/richdata2" ref="S16:V22">
    <sortCondition ref="V16:V22"/>
  </sortState>
  <mergeCells count="20">
    <mergeCell ref="A90:I91"/>
    <mergeCell ref="A89:I89"/>
    <mergeCell ref="A80:I80"/>
    <mergeCell ref="A82:I82"/>
    <mergeCell ref="A83:I83"/>
    <mergeCell ref="A85:I85"/>
    <mergeCell ref="A86:I86"/>
    <mergeCell ref="A81:I81"/>
    <mergeCell ref="A1:G1"/>
    <mergeCell ref="A17:F17"/>
    <mergeCell ref="A88:I88"/>
    <mergeCell ref="A84:I84"/>
    <mergeCell ref="A46:G46"/>
    <mergeCell ref="A47:A58"/>
    <mergeCell ref="A30:C30"/>
    <mergeCell ref="E30:G30"/>
    <mergeCell ref="B31:C31"/>
    <mergeCell ref="F31:G31"/>
    <mergeCell ref="A87:I87"/>
    <mergeCell ref="A62:G64"/>
  </mergeCells>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13"/>
  <sheetViews>
    <sheetView workbookViewId="0"/>
  </sheetViews>
  <sheetFormatPr defaultRowHeight="15" x14ac:dyDescent="0.25"/>
  <sheetData>
    <row r="1" spans="1:40" x14ac:dyDescent="0.25">
      <c r="A1">
        <v>3</v>
      </c>
      <c r="B1">
        <v>0</v>
      </c>
    </row>
    <row r="2" spans="1:40" x14ac:dyDescent="0.25">
      <c r="A2">
        <v>0</v>
      </c>
    </row>
    <row r="3" spans="1:40" x14ac:dyDescent="0.25">
      <c r="A3" s="1" t="e">
        <f>#REF!</f>
        <v>#REF!</v>
      </c>
      <c r="B3" t="b">
        <v>1</v>
      </c>
      <c r="C3">
        <v>0</v>
      </c>
      <c r="D3">
        <v>1</v>
      </c>
      <c r="E3" t="s">
        <v>281</v>
      </c>
      <c r="F3">
        <v>1</v>
      </c>
      <c r="G3">
        <v>0</v>
      </c>
      <c r="H3">
        <v>0</v>
      </c>
      <c r="J3" t="s">
        <v>245</v>
      </c>
      <c r="K3" t="s">
        <v>246</v>
      </c>
      <c r="L3" t="s">
        <v>247</v>
      </c>
      <c r="AG3" s="1" t="e">
        <f>#REF!</f>
        <v>#REF!</v>
      </c>
      <c r="AH3">
        <v>1</v>
      </c>
      <c r="AI3">
        <v>1</v>
      </c>
      <c r="AJ3" t="b">
        <v>0</v>
      </c>
      <c r="AK3" t="b">
        <v>1</v>
      </c>
      <c r="AL3">
        <v>0</v>
      </c>
      <c r="AM3" t="b">
        <v>0</v>
      </c>
      <c r="AN3" t="e">
        <f>_</f>
        <v>#NAME?</v>
      </c>
    </row>
    <row r="4" spans="1:40" x14ac:dyDescent="0.25">
      <c r="A4" t="e">
        <f>#REF!</f>
        <v>#REF!</v>
      </c>
      <c r="B4" t="b">
        <v>1</v>
      </c>
      <c r="C4">
        <v>0</v>
      </c>
      <c r="D4">
        <v>1</v>
      </c>
      <c r="E4" t="s">
        <v>283</v>
      </c>
      <c r="F4">
        <v>1</v>
      </c>
      <c r="G4">
        <v>0</v>
      </c>
      <c r="H4">
        <v>0</v>
      </c>
      <c r="J4" t="s">
        <v>245</v>
      </c>
      <c r="K4" t="s">
        <v>246</v>
      </c>
      <c r="L4" t="s">
        <v>247</v>
      </c>
      <c r="AG4" t="e">
        <f>#REF!</f>
        <v>#REF!</v>
      </c>
      <c r="AH4">
        <v>2</v>
      </c>
      <c r="AI4">
        <v>1</v>
      </c>
      <c r="AJ4" t="b">
        <v>0</v>
      </c>
      <c r="AK4" t="b">
        <v>1</v>
      </c>
      <c r="AL4">
        <v>0</v>
      </c>
      <c r="AM4" t="b">
        <v>0</v>
      </c>
      <c r="AN4" t="e">
        <f>_</f>
        <v>#NAME?</v>
      </c>
    </row>
    <row r="5" spans="1:40" x14ac:dyDescent="0.25">
      <c r="A5" t="e">
        <f>#REF!</f>
        <v>#REF!</v>
      </c>
      <c r="B5" t="b">
        <v>1</v>
      </c>
      <c r="C5">
        <v>0</v>
      </c>
      <c r="D5">
        <v>1</v>
      </c>
      <c r="E5" t="s">
        <v>282</v>
      </c>
      <c r="F5">
        <v>1</v>
      </c>
      <c r="G5">
        <v>0</v>
      </c>
      <c r="H5">
        <v>0</v>
      </c>
      <c r="J5" t="s">
        <v>245</v>
      </c>
      <c r="K5" t="s">
        <v>246</v>
      </c>
      <c r="L5" t="s">
        <v>247</v>
      </c>
      <c r="AG5" t="e">
        <f>#REF!</f>
        <v>#REF!</v>
      </c>
      <c r="AH5">
        <v>3</v>
      </c>
      <c r="AI5">
        <v>1</v>
      </c>
      <c r="AJ5" t="b">
        <v>0</v>
      </c>
      <c r="AK5" t="b">
        <v>1</v>
      </c>
      <c r="AL5">
        <v>0</v>
      </c>
      <c r="AM5" t="b">
        <v>0</v>
      </c>
      <c r="AN5" t="e">
        <f>_</f>
        <v>#NAME?</v>
      </c>
    </row>
    <row r="6" spans="1:40" x14ac:dyDescent="0.25">
      <c r="A6">
        <v>0</v>
      </c>
    </row>
    <row r="7" spans="1:40" x14ac:dyDescent="0.25">
      <c r="A7" s="1" t="b">
        <v>0</v>
      </c>
      <c r="B7">
        <v>14560</v>
      </c>
      <c r="C7">
        <v>6709.375</v>
      </c>
      <c r="D7">
        <v>10640</v>
      </c>
      <c r="E7">
        <v>0</v>
      </c>
      <c r="AG7" s="1"/>
    </row>
    <row r="8" spans="1:40" x14ac:dyDescent="0.25">
      <c r="A8" t="b">
        <v>0</v>
      </c>
      <c r="B8">
        <v>14560</v>
      </c>
      <c r="C8">
        <v>6709.375</v>
      </c>
      <c r="D8">
        <v>10640</v>
      </c>
      <c r="E8">
        <v>0</v>
      </c>
    </row>
    <row r="9" spans="1:40" x14ac:dyDescent="0.25">
      <c r="A9" t="b">
        <v>0</v>
      </c>
      <c r="B9">
        <v>14560</v>
      </c>
      <c r="C9">
        <v>6709.375</v>
      </c>
      <c r="D9">
        <v>10640</v>
      </c>
      <c r="E9">
        <v>0</v>
      </c>
    </row>
    <row r="10" spans="1:40" x14ac:dyDescent="0.25">
      <c r="A10" t="b">
        <v>0</v>
      </c>
      <c r="B10">
        <v>14560</v>
      </c>
      <c r="C10">
        <v>6709.375</v>
      </c>
      <c r="D10">
        <v>10640</v>
      </c>
      <c r="E10">
        <v>0</v>
      </c>
    </row>
    <row r="11" spans="1:40" x14ac:dyDescent="0.25">
      <c r="A11" t="b">
        <v>0</v>
      </c>
      <c r="B11">
        <v>14560</v>
      </c>
      <c r="C11">
        <v>6709.375</v>
      </c>
      <c r="D11">
        <v>10640</v>
      </c>
      <c r="E11">
        <v>0</v>
      </c>
    </row>
    <row r="12" spans="1:40" x14ac:dyDescent="0.25">
      <c r="A12">
        <v>0</v>
      </c>
    </row>
    <row r="13" spans="1:40" x14ac:dyDescent="0.25">
      <c r="A13">
        <v>0</v>
      </c>
      <c r="B13" t="b">
        <v>0</v>
      </c>
      <c r="C13" t="b">
        <v>0</v>
      </c>
      <c r="D13">
        <v>10</v>
      </c>
      <c r="E13">
        <v>0.95</v>
      </c>
      <c r="F13">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50"/>
  <sheetViews>
    <sheetView zoomScale="130" zoomScaleNormal="130" workbookViewId="0">
      <selection activeCell="A27" sqref="A27:D28"/>
    </sheetView>
  </sheetViews>
  <sheetFormatPr defaultColWidth="9.140625" defaultRowHeight="15" x14ac:dyDescent="0.25"/>
  <cols>
    <col min="1" max="1" width="42.5703125" style="105" customWidth="1"/>
    <col min="2" max="2" width="10.5703125" style="105" customWidth="1"/>
    <col min="3" max="3" width="8.85546875" style="105" customWidth="1"/>
    <col min="4" max="4" width="10.42578125" style="105" customWidth="1"/>
    <col min="5" max="5" width="9.140625" style="105" customWidth="1"/>
    <col min="6" max="12" width="9.140625" style="105"/>
    <col min="13" max="13" width="27.5703125" style="105" customWidth="1"/>
    <col min="14" max="14" width="10.42578125" style="105" bestFit="1" customWidth="1"/>
    <col min="15" max="17" width="9.140625" style="105"/>
    <col min="18" max="18" width="32.28515625" style="105" customWidth="1"/>
    <col min="19" max="20" width="9.140625" style="105"/>
    <col min="21" max="21" width="10.42578125" style="105" customWidth="1"/>
    <col min="22" max="16384" width="9.140625" style="105"/>
  </cols>
  <sheetData>
    <row r="1" spans="1:26" ht="14.45" customHeight="1" x14ac:dyDescent="0.25">
      <c r="A1" s="786" t="s">
        <v>502</v>
      </c>
      <c r="B1" s="786"/>
      <c r="C1" s="786"/>
      <c r="D1" s="786"/>
    </row>
    <row r="2" spans="1:26" ht="15" customHeight="1" x14ac:dyDescent="0.25">
      <c r="A2" s="786"/>
      <c r="B2" s="786"/>
      <c r="C2" s="786"/>
      <c r="D2" s="786"/>
      <c r="G2" s="106"/>
      <c r="I2" s="107"/>
    </row>
    <row r="3" spans="1:26" ht="35.450000000000003" customHeight="1" x14ac:dyDescent="0.25">
      <c r="A3" s="787"/>
      <c r="B3" s="787"/>
      <c r="C3" s="787"/>
      <c r="D3" s="787"/>
      <c r="M3" s="108" t="s">
        <v>491</v>
      </c>
      <c r="N3" s="109"/>
      <c r="O3" s="109"/>
      <c r="P3" s="109"/>
      <c r="R3" s="108" t="s">
        <v>490</v>
      </c>
      <c r="S3" s="109"/>
      <c r="T3" s="109"/>
      <c r="U3" s="109"/>
    </row>
    <row r="4" spans="1:26" ht="14.1" customHeight="1" x14ac:dyDescent="0.25">
      <c r="A4" s="13"/>
      <c r="B4" s="16"/>
      <c r="C4" s="14" t="s">
        <v>237</v>
      </c>
      <c r="D4" s="16" t="s">
        <v>238</v>
      </c>
      <c r="E4" s="3"/>
      <c r="F4" s="3"/>
      <c r="G4" s="3"/>
      <c r="H4" s="3"/>
      <c r="I4" s="3"/>
      <c r="J4" s="3"/>
      <c r="K4" s="3"/>
      <c r="L4" s="3"/>
      <c r="M4" s="13"/>
      <c r="N4" s="14" t="s">
        <v>237</v>
      </c>
      <c r="O4" s="16"/>
      <c r="P4" s="16" t="s">
        <v>238</v>
      </c>
      <c r="R4" s="3"/>
      <c r="S4" s="16" t="s">
        <v>237</v>
      </c>
      <c r="T4" s="16" t="s">
        <v>238</v>
      </c>
      <c r="U4" s="16"/>
    </row>
    <row r="5" spans="1:26" ht="15" customHeight="1" x14ac:dyDescent="0.25">
      <c r="A5" s="110" t="s">
        <v>1</v>
      </c>
      <c r="B5" s="111" t="s">
        <v>236</v>
      </c>
      <c r="C5" s="112" t="s">
        <v>244</v>
      </c>
      <c r="D5" s="111" t="s">
        <v>244</v>
      </c>
      <c r="E5" s="3"/>
      <c r="F5" s="3"/>
      <c r="G5" s="3"/>
      <c r="H5" s="3"/>
      <c r="I5" s="3"/>
      <c r="J5" s="3"/>
      <c r="K5" s="3"/>
      <c r="L5" s="3"/>
      <c r="M5" s="110" t="s">
        <v>1</v>
      </c>
      <c r="N5" s="112" t="s">
        <v>239</v>
      </c>
      <c r="O5" s="111" t="s">
        <v>236</v>
      </c>
      <c r="P5" s="111" t="s">
        <v>239</v>
      </c>
      <c r="R5" s="113" t="s">
        <v>1</v>
      </c>
      <c r="S5" s="111" t="s">
        <v>239</v>
      </c>
      <c r="T5" s="111" t="s">
        <v>239</v>
      </c>
      <c r="U5" s="111" t="s">
        <v>446</v>
      </c>
    </row>
    <row r="6" spans="1:26" ht="15" customHeight="1" x14ac:dyDescent="0.25">
      <c r="A6" s="3" t="s">
        <v>344</v>
      </c>
      <c r="B6" s="3"/>
      <c r="C6" s="114">
        <v>0.5</v>
      </c>
      <c r="D6" s="114">
        <v>1.5</v>
      </c>
      <c r="M6" s="115" t="s">
        <v>285</v>
      </c>
      <c r="N6" s="116">
        <f t="shared" ref="N6:N11" si="0">($B$16-B7+C7)/$B$13</f>
        <v>0.12633956434651528</v>
      </c>
      <c r="O6" s="116">
        <f t="shared" ref="O6:O13" si="1">$B$18</f>
        <v>0.13124432625127719</v>
      </c>
      <c r="P6" s="116">
        <f t="shared" ref="P6:P11" si="2">($B$16-C7+D7)/$B$13</f>
        <v>0.14105385006080098</v>
      </c>
      <c r="R6" s="117" t="str">
        <f>Sensitivity!$M$9</f>
        <v>Herbicide</v>
      </c>
      <c r="S6" s="147">
        <f>Sensitivity!$N$9*100</f>
        <v>13.124432625127719</v>
      </c>
      <c r="T6" s="147">
        <f>Sensitivity!$P$9*100</f>
        <v>13.124432625127719</v>
      </c>
      <c r="U6" s="63">
        <f>ABS($S$6-$T$6)</f>
        <v>0</v>
      </c>
    </row>
    <row r="7" spans="1:26" ht="15" customHeight="1" x14ac:dyDescent="0.25">
      <c r="A7" s="115" t="s">
        <v>479</v>
      </c>
      <c r="B7" s="118">
        <f>Establishment!F13+Establishment!F13*nom_interest/2</f>
        <v>10.3</v>
      </c>
      <c r="C7" s="119">
        <f>$C$6*B7</f>
        <v>5.15</v>
      </c>
      <c r="D7" s="118">
        <f>$D$6*B7</f>
        <v>15.450000000000001</v>
      </c>
      <c r="M7" s="117" t="s">
        <v>286</v>
      </c>
      <c r="N7" s="116">
        <f t="shared" si="0"/>
        <v>0.11076540497921017</v>
      </c>
      <c r="O7" s="116">
        <f t="shared" si="1"/>
        <v>0.13124432625127719</v>
      </c>
      <c r="P7" s="116">
        <f t="shared" si="2"/>
        <v>0.17220216879541125</v>
      </c>
      <c r="R7" s="50" t="str">
        <f>Sensitivity!$M$6</f>
        <v xml:space="preserve">Seed </v>
      </c>
      <c r="S7" s="147">
        <f>Sensitivity!$N$6*100</f>
        <v>12.633956434651527</v>
      </c>
      <c r="T7" s="147">
        <f>Sensitivity!$P$6*100</f>
        <v>14.105385006080098</v>
      </c>
      <c r="U7" s="63">
        <f t="shared" ref="U7:U13" si="3">ABS(S7-T7)</f>
        <v>1.4714285714285715</v>
      </c>
    </row>
    <row r="8" spans="1:26" ht="15" customHeight="1" x14ac:dyDescent="0.25">
      <c r="A8" s="117" t="s">
        <v>482</v>
      </c>
      <c r="B8" s="118">
        <f>Establishment!K21</f>
        <v>43.005734671340761</v>
      </c>
      <c r="C8" s="119">
        <f>$C$6*B8</f>
        <v>21.502867335670381</v>
      </c>
      <c r="D8" s="118">
        <f>$D$6*B8</f>
        <v>64.508602007011149</v>
      </c>
      <c r="M8" s="117" t="s">
        <v>287</v>
      </c>
      <c r="N8" s="116">
        <f t="shared" si="0"/>
        <v>0.1154672974346439</v>
      </c>
      <c r="O8" s="116">
        <f t="shared" si="1"/>
        <v>0.13124432625127719</v>
      </c>
      <c r="P8" s="116">
        <f t="shared" si="2"/>
        <v>0.16279838388454376</v>
      </c>
      <c r="R8" s="50" t="str">
        <f>Sensitivity!$M$11</f>
        <v>Transportation</v>
      </c>
      <c r="S8" s="147">
        <f>$N$11*100</f>
        <v>12.708255542937435</v>
      </c>
      <c r="T8" s="147">
        <f>Sensitivity!$P$11*100</f>
        <v>14.372963871698571</v>
      </c>
      <c r="U8" s="63">
        <f t="shared" si="3"/>
        <v>1.6647083287611366</v>
      </c>
      <c r="Y8" s="120"/>
    </row>
    <row r="9" spans="1:26" ht="15" customHeight="1" x14ac:dyDescent="0.25">
      <c r="A9" s="117" t="s">
        <v>481</v>
      </c>
      <c r="B9" s="118">
        <f>Management!E21+Management!E21*nom_interest/2+Management!K42</f>
        <v>33.131760514929908</v>
      </c>
      <c r="C9" s="119">
        <f>$C$6*B9</f>
        <v>16.565880257464954</v>
      </c>
      <c r="D9" s="118">
        <f>$D$6*B9</f>
        <v>49.697640772394863</v>
      </c>
      <c r="M9" s="117" t="s">
        <v>204</v>
      </c>
      <c r="N9" s="116">
        <f t="shared" si="0"/>
        <v>0.13124432625127719</v>
      </c>
      <c r="O9" s="116">
        <f t="shared" si="1"/>
        <v>0.13124432625127719</v>
      </c>
      <c r="P9" s="116">
        <f t="shared" si="2"/>
        <v>0.13124432625127719</v>
      </c>
      <c r="R9" s="33" t="str">
        <f>$M$13</f>
        <v>Soybean revenue loss</v>
      </c>
      <c r="S9" s="147">
        <f>$N$13*100</f>
        <v>13.124432625127719</v>
      </c>
      <c r="T9" s="147">
        <f>$P$13*100</f>
        <v>16.892051672746767</v>
      </c>
      <c r="U9" s="63">
        <f t="shared" si="3"/>
        <v>3.7676190476190481</v>
      </c>
    </row>
    <row r="10" spans="1:26" ht="15" customHeight="1" x14ac:dyDescent="0.25">
      <c r="A10" s="117" t="s">
        <v>483</v>
      </c>
      <c r="B10" s="119">
        <v>0</v>
      </c>
      <c r="C10" s="119">
        <f>$C$6*B10</f>
        <v>0</v>
      </c>
      <c r="D10" s="118">
        <f>$D$6*B10</f>
        <v>0</v>
      </c>
      <c r="M10" s="5" t="s">
        <v>66</v>
      </c>
      <c r="N10" s="116">
        <f t="shared" si="0"/>
        <v>0.11102701193708681</v>
      </c>
      <c r="O10" s="116">
        <f t="shared" si="1"/>
        <v>0.13124432625127719</v>
      </c>
      <c r="P10" s="116">
        <f t="shared" si="2"/>
        <v>0.17167895487965795</v>
      </c>
      <c r="R10" s="50" t="str">
        <f>Sensitivity!$M$8</f>
        <v>Fertilizer</v>
      </c>
      <c r="S10" s="147">
        <f>Sensitivity!$N$8*100</f>
        <v>11.54672974346439</v>
      </c>
      <c r="T10" s="147">
        <f>Sensitivity!$P$8*100</f>
        <v>16.279838388454376</v>
      </c>
      <c r="U10" s="63">
        <f t="shared" si="3"/>
        <v>4.7331086449899864</v>
      </c>
    </row>
    <row r="11" spans="1:26" ht="15" customHeight="1" x14ac:dyDescent="0.25">
      <c r="A11" s="5" t="s">
        <v>480</v>
      </c>
      <c r="B11" s="119">
        <f>'Harvest &amp; Transportation'!K19</f>
        <v>42.456360059799806</v>
      </c>
      <c r="C11" s="119">
        <f>$C$6*B11</f>
        <v>21.228180029899903</v>
      </c>
      <c r="D11" s="118">
        <f>$D$6*B11</f>
        <v>63.684540089699709</v>
      </c>
      <c r="M11" s="5" t="s">
        <v>288</v>
      </c>
      <c r="N11" s="116">
        <f t="shared" si="0"/>
        <v>0.12708255542937436</v>
      </c>
      <c r="O11" s="116">
        <f t="shared" si="1"/>
        <v>0.13124432625127719</v>
      </c>
      <c r="P11" s="116">
        <f t="shared" si="2"/>
        <v>0.14372963871698571</v>
      </c>
      <c r="R11" s="50" t="str">
        <f>Sensitivity!$M$10</f>
        <v>Harvest</v>
      </c>
      <c r="S11" s="147">
        <f>Sensitivity!$N$10*100</f>
        <v>11.102701193708681</v>
      </c>
      <c r="T11" s="147">
        <f>Sensitivity!$P$10*100</f>
        <v>17.167895487965794</v>
      </c>
      <c r="U11" s="63">
        <f t="shared" si="3"/>
        <v>6.0651942942571129</v>
      </c>
    </row>
    <row r="12" spans="1:26" ht="15" customHeight="1" x14ac:dyDescent="0.25">
      <c r="A12" s="5" t="s">
        <v>484</v>
      </c>
      <c r="B12" s="726">
        <f>'Harvest &amp; Transportation'!C31</f>
        <v>8.9126873177705761</v>
      </c>
      <c r="C12" s="726">
        <f>'Harvest &amp; Transportation'!B31</f>
        <v>4.5428279547725943</v>
      </c>
      <c r="D12" s="727">
        <f>'Harvest &amp; Transportation'!D31</f>
        <v>17.652406043766543</v>
      </c>
      <c r="M12" s="33" t="s">
        <v>291</v>
      </c>
      <c r="N12" s="116">
        <f>B16/C13</f>
        <v>0.26248865250255438</v>
      </c>
      <c r="O12" s="116">
        <f t="shared" si="1"/>
        <v>0.13124432625127719</v>
      </c>
      <c r="P12" s="116">
        <f>B16/D13</f>
        <v>8.7496217500851459E-2</v>
      </c>
      <c r="R12" s="50" t="str">
        <f>Sensitivity!$M$7</f>
        <v>Establishment</v>
      </c>
      <c r="S12" s="147">
        <f>Sensitivity!$N$7*100</f>
        <v>11.076540497921016</v>
      </c>
      <c r="T12" s="147">
        <f>Sensitivity!$P$7*100</f>
        <v>17.220216879541127</v>
      </c>
      <c r="U12" s="63">
        <f t="shared" si="3"/>
        <v>6.1436763816201108</v>
      </c>
    </row>
    <row r="13" spans="1:26" ht="15" customHeight="1" x14ac:dyDescent="0.25">
      <c r="A13" s="33" t="s">
        <v>345</v>
      </c>
      <c r="B13" s="717">
        <f>Camelina_yield</f>
        <v>1050</v>
      </c>
      <c r="C13" s="646">
        <f>$C$6*B13</f>
        <v>525</v>
      </c>
      <c r="D13" s="240">
        <f>$D$6*B13</f>
        <v>1575</v>
      </c>
      <c r="M13" s="121" t="s">
        <v>289</v>
      </c>
      <c r="N13" s="122">
        <f>($B$16-B14+C14)/$B$13</f>
        <v>0.13124432625127719</v>
      </c>
      <c r="O13" s="122">
        <f t="shared" si="1"/>
        <v>0.13124432625127719</v>
      </c>
      <c r="P13" s="122">
        <f>($B$16-C14+D14)/$B$13</f>
        <v>0.16892051672746766</v>
      </c>
      <c r="R13" s="123" t="str">
        <f>Sensitivity!$M$12</f>
        <v>Oilseed yield</v>
      </c>
      <c r="S13" s="148">
        <f>Sensitivity!$N$12*100</f>
        <v>26.248865250255438</v>
      </c>
      <c r="T13" s="148">
        <f>Sensitivity!$P$12*100</f>
        <v>8.7496217500851454</v>
      </c>
      <c r="U13" s="149">
        <f t="shared" si="3"/>
        <v>17.499243500170294</v>
      </c>
      <c r="Z13" s="124"/>
    </row>
    <row r="14" spans="1:26" ht="15" customHeight="1" x14ac:dyDescent="0.25">
      <c r="A14" s="33" t="s">
        <v>486</v>
      </c>
      <c r="B14" s="125">
        <v>0</v>
      </c>
      <c r="C14" s="119">
        <f>$C$6*B14</f>
        <v>0</v>
      </c>
      <c r="D14" s="118">
        <f>Soybean_price*Soybean_yield_loss</f>
        <v>39.56</v>
      </c>
      <c r="M14" s="126"/>
      <c r="N14" s="3"/>
      <c r="R14" s="105" t="s">
        <v>447</v>
      </c>
      <c r="U14" s="105" t="s">
        <v>435</v>
      </c>
    </row>
    <row r="15" spans="1:26" ht="15" customHeight="1" x14ac:dyDescent="0.25">
      <c r="A15" s="127" t="s">
        <v>487</v>
      </c>
      <c r="B15" s="128">
        <f>SUM(B7:B11,B14)</f>
        <v>128.89385524607047</v>
      </c>
      <c r="C15" s="128"/>
      <c r="D15" s="128"/>
    </row>
    <row r="16" spans="1:26" ht="15" customHeight="1" x14ac:dyDescent="0.25">
      <c r="A16" s="129" t="s">
        <v>488</v>
      </c>
      <c r="B16" s="130">
        <f>B15+B12</f>
        <v>137.80654256384105</v>
      </c>
      <c r="C16" s="130"/>
      <c r="D16" s="130"/>
      <c r="M16" s="131"/>
      <c r="N16" s="131"/>
      <c r="O16" s="131"/>
      <c r="P16" s="131"/>
      <c r="Q16" s="131"/>
      <c r="R16" s="131"/>
      <c r="S16" s="131"/>
      <c r="T16" s="131"/>
      <c r="U16" s="131"/>
    </row>
    <row r="17" spans="1:22" s="131" customFormat="1" ht="15" customHeight="1" x14ac:dyDescent="0.25">
      <c r="A17" s="102" t="s">
        <v>489</v>
      </c>
      <c r="B17" s="718">
        <f>B16/BE_Camelina_Price</f>
        <v>1148.3878546986755</v>
      </c>
      <c r="D17" s="132"/>
      <c r="E17" s="788" t="s">
        <v>529</v>
      </c>
      <c r="F17" s="788"/>
      <c r="G17" s="788"/>
      <c r="H17" s="788"/>
      <c r="I17" s="788"/>
      <c r="J17" s="788"/>
      <c r="K17" s="788"/>
      <c r="L17" s="788"/>
      <c r="M17" s="3" t="s">
        <v>363</v>
      </c>
      <c r="N17" s="3"/>
      <c r="O17" s="728">
        <f>BE_Camelina_Price</f>
        <v>0.12</v>
      </c>
      <c r="P17" s="3" t="s">
        <v>540</v>
      </c>
      <c r="Q17" s="105"/>
      <c r="R17" s="105"/>
      <c r="S17" s="105"/>
      <c r="T17" s="105"/>
      <c r="U17" s="105"/>
      <c r="V17" s="131" t="s">
        <v>290</v>
      </c>
    </row>
    <row r="18" spans="1:22" ht="15" customHeight="1" x14ac:dyDescent="0.25">
      <c r="A18" s="133" t="s">
        <v>492</v>
      </c>
      <c r="B18" s="719">
        <f>B16/Camelina_yield</f>
        <v>0.13124432625127719</v>
      </c>
      <c r="C18" s="134"/>
      <c r="D18" s="134"/>
      <c r="E18" s="788"/>
      <c r="F18" s="788"/>
      <c r="G18" s="788"/>
      <c r="H18" s="788"/>
      <c r="I18" s="788"/>
      <c r="J18" s="788"/>
      <c r="K18" s="788"/>
      <c r="L18" s="788"/>
      <c r="M18" s="695" t="s">
        <v>542</v>
      </c>
      <c r="N18" s="135"/>
      <c r="O18" s="705">
        <f>B16/BE_Camelina_Price</f>
        <v>1148.3878546986755</v>
      </c>
      <c r="P18" s="3"/>
    </row>
    <row r="19" spans="1:22" ht="15" customHeight="1" x14ac:dyDescent="0.25">
      <c r="A19" s="105" t="s">
        <v>478</v>
      </c>
      <c r="C19" s="132"/>
      <c r="D19" s="132"/>
      <c r="E19" s="788"/>
      <c r="F19" s="788"/>
      <c r="G19" s="788"/>
      <c r="H19" s="788"/>
      <c r="I19" s="788"/>
      <c r="J19" s="788"/>
      <c r="K19" s="788"/>
      <c r="L19" s="788"/>
      <c r="M19" s="3"/>
    </row>
    <row r="20" spans="1:22" ht="16.5" customHeight="1" x14ac:dyDescent="0.25">
      <c r="A20" s="105" t="s">
        <v>485</v>
      </c>
      <c r="B20" s="741">
        <f>BE_Camelina_Price*Camelina_yield-B15</f>
        <v>-2.8938552460704727</v>
      </c>
      <c r="E20" s="788"/>
      <c r="F20" s="788"/>
      <c r="G20" s="788"/>
      <c r="H20" s="788"/>
      <c r="I20" s="788"/>
      <c r="J20" s="788"/>
      <c r="K20" s="788"/>
      <c r="L20" s="788"/>
    </row>
    <row r="21" spans="1:22" ht="15" customHeight="1" x14ac:dyDescent="0.25">
      <c r="A21" s="109" t="s">
        <v>541</v>
      </c>
      <c r="B21" s="740">
        <f>BE_Camelina_Price*Camelina_yield-B16</f>
        <v>-11.806542563841049</v>
      </c>
      <c r="C21" s="645"/>
      <c r="D21" s="645"/>
      <c r="E21" s="131"/>
      <c r="F21" s="136"/>
      <c r="G21" s="137"/>
      <c r="H21" s="138"/>
      <c r="I21" s="131"/>
      <c r="J21" s="131"/>
      <c r="K21" s="131"/>
    </row>
    <row r="22" spans="1:22" x14ac:dyDescent="0.25">
      <c r="E22" s="131"/>
      <c r="F22" s="136"/>
      <c r="G22" s="137"/>
      <c r="H22" s="138"/>
      <c r="I22" s="131"/>
      <c r="J22" s="131"/>
      <c r="K22" s="131"/>
    </row>
    <row r="23" spans="1:22" ht="18" customHeight="1" x14ac:dyDescent="0.25">
      <c r="A23" s="791" t="s">
        <v>284</v>
      </c>
      <c r="B23" s="791"/>
      <c r="C23" s="791"/>
      <c r="D23" s="791"/>
      <c r="E23" s="140"/>
      <c r="F23" s="140"/>
      <c r="G23" s="140"/>
      <c r="I23" s="140"/>
      <c r="J23" s="140"/>
      <c r="K23" s="140"/>
    </row>
    <row r="24" spans="1:22" ht="31.5" customHeight="1" x14ac:dyDescent="0.25">
      <c r="A24" s="792" t="s">
        <v>533</v>
      </c>
      <c r="B24" s="792"/>
      <c r="C24" s="792"/>
      <c r="D24" s="792"/>
      <c r="E24" s="140"/>
      <c r="F24" s="140"/>
      <c r="G24" s="129"/>
      <c r="I24" s="140"/>
      <c r="J24" s="140"/>
      <c r="K24" s="140"/>
    </row>
    <row r="25" spans="1:22" ht="14.1" customHeight="1" x14ac:dyDescent="0.25">
      <c r="A25" s="792" t="s">
        <v>572</v>
      </c>
      <c r="B25" s="792"/>
      <c r="C25" s="792"/>
      <c r="D25" s="792"/>
      <c r="E25" s="139"/>
      <c r="I25" s="139"/>
      <c r="J25" s="139"/>
      <c r="K25" s="139"/>
    </row>
    <row r="26" spans="1:22" ht="19.5" customHeight="1" x14ac:dyDescent="0.25">
      <c r="A26" s="792"/>
      <c r="B26" s="792"/>
      <c r="C26" s="792"/>
      <c r="D26" s="792"/>
      <c r="E26" s="139"/>
      <c r="F26" s="139"/>
      <c r="G26" s="139"/>
      <c r="H26" s="139"/>
      <c r="I26" s="139"/>
      <c r="J26" s="139"/>
      <c r="K26" s="139"/>
    </row>
    <row r="27" spans="1:22" ht="16.5" customHeight="1" x14ac:dyDescent="0.25">
      <c r="A27" s="793" t="s">
        <v>548</v>
      </c>
      <c r="B27" s="793"/>
      <c r="C27" s="793"/>
      <c r="D27" s="793"/>
      <c r="E27" s="139"/>
      <c r="F27" s="139"/>
      <c r="G27" s="139"/>
      <c r="H27" s="139"/>
      <c r="I27" s="139"/>
      <c r="J27" s="139"/>
      <c r="K27" s="139"/>
    </row>
    <row r="28" spans="1:22" ht="33.6" customHeight="1" x14ac:dyDescent="0.25">
      <c r="A28" s="793"/>
      <c r="B28" s="793"/>
      <c r="C28" s="793"/>
      <c r="D28" s="793"/>
      <c r="E28" s="139"/>
      <c r="F28" s="139"/>
      <c r="G28" s="139"/>
      <c r="H28" s="139"/>
      <c r="I28" s="139"/>
      <c r="J28" s="139"/>
      <c r="K28" s="139"/>
    </row>
    <row r="29" spans="1:22" ht="18" customHeight="1" x14ac:dyDescent="0.25">
      <c r="A29" s="792" t="s">
        <v>550</v>
      </c>
      <c r="B29" s="792"/>
      <c r="C29" s="792"/>
      <c r="D29" s="792"/>
      <c r="E29" s="139"/>
      <c r="F29" s="139"/>
      <c r="G29" s="139"/>
      <c r="H29" s="139"/>
      <c r="I29" s="139"/>
      <c r="J29" s="139"/>
      <c r="K29" s="139"/>
    </row>
    <row r="30" spans="1:22" x14ac:dyDescent="0.25">
      <c r="A30" s="792"/>
      <c r="B30" s="792"/>
      <c r="C30" s="792"/>
      <c r="D30" s="792"/>
      <c r="E30" s="139"/>
      <c r="F30" s="139"/>
      <c r="G30" s="139"/>
      <c r="H30" s="139"/>
      <c r="I30" s="139"/>
      <c r="J30" s="139"/>
      <c r="K30" s="139"/>
    </row>
    <row r="31" spans="1:22" ht="12.95" customHeight="1" x14ac:dyDescent="0.25">
      <c r="A31" s="792"/>
      <c r="B31" s="792"/>
      <c r="C31" s="792"/>
      <c r="D31" s="792"/>
      <c r="E31" s="139"/>
      <c r="F31" s="139"/>
      <c r="G31" s="139"/>
      <c r="H31" s="139"/>
      <c r="I31" s="139"/>
      <c r="J31" s="139"/>
      <c r="K31" s="139"/>
    </row>
    <row r="32" spans="1:22" hidden="1" x14ac:dyDescent="0.25">
      <c r="A32" s="792"/>
      <c r="B32" s="792"/>
      <c r="C32" s="792"/>
      <c r="D32" s="792"/>
      <c r="E32" s="139"/>
      <c r="F32" s="139"/>
      <c r="G32" s="139"/>
      <c r="H32" s="139"/>
      <c r="I32" s="139"/>
      <c r="J32" s="139"/>
      <c r="K32" s="139"/>
    </row>
    <row r="33" spans="1:12" ht="15" customHeight="1" x14ac:dyDescent="0.25">
      <c r="A33" s="793" t="s">
        <v>551</v>
      </c>
      <c r="B33" s="793"/>
      <c r="C33" s="793"/>
      <c r="D33" s="793"/>
      <c r="E33" s="139"/>
      <c r="F33" s="139"/>
      <c r="G33" s="139"/>
      <c r="H33" s="139"/>
      <c r="I33" s="139"/>
      <c r="J33" s="139"/>
      <c r="K33" s="139"/>
    </row>
    <row r="34" spans="1:12" ht="18.95" customHeight="1" x14ac:dyDescent="0.25">
      <c r="A34" s="793"/>
      <c r="B34" s="793"/>
      <c r="C34" s="793"/>
      <c r="D34" s="793"/>
      <c r="E34" s="139"/>
      <c r="F34" s="139"/>
      <c r="G34" s="139"/>
      <c r="H34" s="139"/>
      <c r="I34" s="139"/>
      <c r="J34" s="139"/>
      <c r="K34" s="139"/>
    </row>
    <row r="35" spans="1:12" ht="15" customHeight="1" x14ac:dyDescent="0.25">
      <c r="A35" s="794" t="s">
        <v>549</v>
      </c>
      <c r="B35" s="794"/>
      <c r="C35" s="794"/>
      <c r="D35" s="794"/>
      <c r="E35" s="139"/>
      <c r="F35" s="139"/>
      <c r="G35" s="139"/>
      <c r="H35" s="139"/>
      <c r="I35" s="139"/>
      <c r="J35" s="139"/>
      <c r="K35" s="139"/>
      <c r="L35" s="141"/>
    </row>
    <row r="36" spans="1:12" ht="32.450000000000003" customHeight="1" x14ac:dyDescent="0.25">
      <c r="A36" s="794"/>
      <c r="B36" s="794"/>
      <c r="C36" s="794"/>
      <c r="D36" s="794"/>
      <c r="E36" s="139"/>
      <c r="F36" s="139"/>
      <c r="G36" s="139"/>
      <c r="H36" s="139"/>
      <c r="I36" s="139"/>
      <c r="J36" s="139"/>
      <c r="K36" s="139"/>
      <c r="L36" s="141"/>
    </row>
    <row r="37" spans="1:12" ht="75.95" customHeight="1" x14ac:dyDescent="0.25">
      <c r="A37" s="790" t="s">
        <v>571</v>
      </c>
      <c r="B37" s="790"/>
      <c r="C37" s="790"/>
      <c r="D37" s="790"/>
      <c r="E37" s="139"/>
      <c r="F37" s="139"/>
      <c r="G37" s="139"/>
      <c r="H37" s="139"/>
      <c r="I37" s="139"/>
      <c r="J37" s="139"/>
      <c r="K37" s="139"/>
    </row>
    <row r="38" spans="1:12" ht="15.75" customHeight="1" x14ac:dyDescent="0.25">
      <c r="A38" s="789" t="s">
        <v>547</v>
      </c>
      <c r="B38" s="789"/>
      <c r="C38" s="789"/>
      <c r="D38" s="789"/>
      <c r="E38" s="142"/>
      <c r="F38" s="142"/>
      <c r="G38" s="142"/>
      <c r="H38" s="142"/>
      <c r="I38" s="142"/>
      <c r="J38" s="142"/>
      <c r="K38" s="142"/>
    </row>
    <row r="39" spans="1:12" ht="15.75" customHeight="1" x14ac:dyDescent="0.25">
      <c r="A39" s="790" t="s">
        <v>552</v>
      </c>
      <c r="B39" s="790"/>
      <c r="C39" s="790"/>
      <c r="D39" s="790"/>
      <c r="E39" s="142"/>
      <c r="F39" s="142"/>
      <c r="G39" s="142"/>
      <c r="H39" s="142"/>
      <c r="I39" s="142"/>
      <c r="J39" s="142"/>
      <c r="K39" s="142"/>
    </row>
    <row r="40" spans="1:12" ht="15.75" customHeight="1" x14ac:dyDescent="0.25">
      <c r="A40" s="790"/>
      <c r="B40" s="790"/>
      <c r="C40" s="790"/>
      <c r="D40" s="790"/>
      <c r="E40" s="142"/>
      <c r="F40" s="142"/>
      <c r="G40" s="142"/>
      <c r="H40" s="142"/>
      <c r="I40" s="142"/>
      <c r="J40" s="142"/>
      <c r="K40" s="142"/>
    </row>
    <row r="41" spans="1:12" ht="15" customHeight="1" x14ac:dyDescent="0.25">
      <c r="A41" s="790"/>
      <c r="B41" s="790"/>
      <c r="C41" s="790"/>
      <c r="D41" s="790"/>
      <c r="E41" s="143"/>
      <c r="F41" s="143"/>
      <c r="G41" s="143"/>
      <c r="H41" s="143"/>
      <c r="I41" s="143"/>
      <c r="J41" s="143"/>
      <c r="K41" s="143"/>
    </row>
    <row r="42" spans="1:12" ht="15" customHeight="1" x14ac:dyDescent="0.25">
      <c r="A42" s="790"/>
      <c r="B42" s="790"/>
      <c r="C42" s="790"/>
      <c r="D42" s="790"/>
      <c r="E42" s="144"/>
      <c r="F42" s="144"/>
      <c r="G42" s="144"/>
      <c r="H42" s="144"/>
      <c r="I42" s="144"/>
      <c r="J42" s="144"/>
      <c r="K42" s="144"/>
    </row>
    <row r="43" spans="1:12" ht="14.1" customHeight="1" x14ac:dyDescent="0.25">
      <c r="A43" s="790"/>
      <c r="B43" s="790"/>
      <c r="C43" s="790"/>
      <c r="D43" s="790"/>
      <c r="E43" s="144"/>
      <c r="F43" s="144"/>
      <c r="G43" s="144"/>
      <c r="H43" s="144"/>
      <c r="I43" s="144"/>
      <c r="J43" s="144"/>
      <c r="K43" s="144"/>
    </row>
    <row r="44" spans="1:12" ht="14.1" customHeight="1" x14ac:dyDescent="0.25">
      <c r="A44" s="790"/>
      <c r="B44" s="790"/>
      <c r="C44" s="790"/>
      <c r="D44" s="790"/>
      <c r="E44" s="145"/>
      <c r="F44" s="145"/>
      <c r="G44" s="145"/>
      <c r="H44" s="145"/>
      <c r="I44" s="145"/>
      <c r="J44" s="145"/>
      <c r="K44" s="145"/>
    </row>
    <row r="45" spans="1:12" ht="33.950000000000003" customHeight="1" x14ac:dyDescent="0.25">
      <c r="A45" s="790"/>
      <c r="B45" s="790"/>
      <c r="C45" s="790"/>
      <c r="D45" s="790"/>
    </row>
    <row r="46" spans="1:12" ht="14.1" customHeight="1" x14ac:dyDescent="0.25"/>
    <row r="47" spans="1:12" ht="14.1" customHeight="1" x14ac:dyDescent="0.25"/>
    <row r="50" spans="1:1" x14ac:dyDescent="0.25">
      <c r="A50" s="146"/>
    </row>
  </sheetData>
  <sortState xmlns:xlrd2="http://schemas.microsoft.com/office/spreadsheetml/2017/richdata2" ref="R6:U13">
    <sortCondition ref="U6:U13"/>
  </sortState>
  <mergeCells count="12">
    <mergeCell ref="A1:D3"/>
    <mergeCell ref="E17:L20"/>
    <mergeCell ref="A38:D38"/>
    <mergeCell ref="A39:D45"/>
    <mergeCell ref="A23:D23"/>
    <mergeCell ref="A25:D26"/>
    <mergeCell ref="A27:D28"/>
    <mergeCell ref="A29:D32"/>
    <mergeCell ref="A33:D34"/>
    <mergeCell ref="A35:D36"/>
    <mergeCell ref="A24:D24"/>
    <mergeCell ref="A37:D3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1"/>
  <sheetViews>
    <sheetView workbookViewId="0"/>
  </sheetViews>
  <sheetFormatPr defaultRowHeight="15" x14ac:dyDescent="0.25"/>
  <sheetData>
    <row r="1" spans="1:19" x14ac:dyDescent="0.25">
      <c r="A1" s="2" t="s">
        <v>312</v>
      </c>
      <c r="B1" s="2" t="s">
        <v>294</v>
      </c>
      <c r="C1" s="2" t="s">
        <v>295</v>
      </c>
      <c r="D1" s="2" t="s">
        <v>296</v>
      </c>
      <c r="E1" s="2" t="s">
        <v>297</v>
      </c>
      <c r="F1" s="2" t="s">
        <v>298</v>
      </c>
      <c r="G1" s="2" t="s">
        <v>299</v>
      </c>
      <c r="H1" s="2" t="s">
        <v>300</v>
      </c>
      <c r="I1" s="2" t="s">
        <v>301</v>
      </c>
      <c r="J1" s="2" t="s">
        <v>302</v>
      </c>
      <c r="K1" s="2" t="s">
        <v>303</v>
      </c>
      <c r="L1" s="2" t="s">
        <v>304</v>
      </c>
      <c r="M1" s="2" t="s">
        <v>305</v>
      </c>
      <c r="N1" s="2" t="s">
        <v>306</v>
      </c>
      <c r="O1" s="2" t="s">
        <v>307</v>
      </c>
      <c r="P1" s="2" t="s">
        <v>308</v>
      </c>
      <c r="Q1" s="2" t="s">
        <v>309</v>
      </c>
      <c r="R1" s="2" t="s">
        <v>310</v>
      </c>
      <c r="S1" s="2" t="s">
        <v>311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45"/>
  <sheetViews>
    <sheetView zoomScaleNormal="100" workbookViewId="0"/>
  </sheetViews>
  <sheetFormatPr defaultColWidth="9.140625" defaultRowHeight="15.75" x14ac:dyDescent="0.25"/>
  <cols>
    <col min="1" max="1" width="24.85546875" style="3" customWidth="1"/>
    <col min="2" max="2" width="22.28515625" style="3" customWidth="1"/>
    <col min="3" max="3" width="22.7109375" style="3" customWidth="1"/>
    <col min="4" max="4" width="16" style="3" customWidth="1"/>
    <col min="5" max="5" width="15.42578125" style="3" customWidth="1"/>
    <col min="6" max="6" width="19.140625" style="3" customWidth="1"/>
    <col min="7" max="7" width="15" style="3" customWidth="1"/>
    <col min="8" max="8" width="14" style="3" customWidth="1"/>
    <col min="9" max="9" width="14.140625" style="3" customWidth="1"/>
    <col min="10" max="10" width="11.28515625" style="3" customWidth="1"/>
    <col min="11" max="11" width="11" style="3" customWidth="1"/>
    <col min="12" max="12" width="9.7109375" style="3" customWidth="1"/>
    <col min="13" max="16384" width="9.140625" style="3"/>
  </cols>
  <sheetData>
    <row r="1" spans="1:12" ht="16.5" thickBot="1" x14ac:dyDescent="0.3">
      <c r="A1" s="425" t="s">
        <v>506</v>
      </c>
      <c r="B1" s="425"/>
      <c r="C1" s="425"/>
      <c r="D1" s="425"/>
      <c r="E1" s="425"/>
      <c r="F1" s="425"/>
      <c r="H1" s="5"/>
      <c r="I1" s="533"/>
    </row>
    <row r="2" spans="1:12" x14ac:dyDescent="0.25">
      <c r="A2" s="669"/>
      <c r="B2" s="468"/>
      <c r="C2" s="468"/>
      <c r="D2" s="468"/>
      <c r="E2" s="670" t="s">
        <v>15</v>
      </c>
      <c r="F2" s="671" t="s">
        <v>0</v>
      </c>
      <c r="H2" s="5"/>
      <c r="I2" s="533"/>
    </row>
    <row r="3" spans="1:12" x14ac:dyDescent="0.25">
      <c r="A3" s="672" t="s">
        <v>54</v>
      </c>
      <c r="B3" s="673" t="s">
        <v>13</v>
      </c>
      <c r="C3" s="674" t="s">
        <v>75</v>
      </c>
      <c r="D3" s="674" t="s">
        <v>168</v>
      </c>
      <c r="E3" s="673" t="s">
        <v>55</v>
      </c>
      <c r="F3" s="675" t="s">
        <v>55</v>
      </c>
      <c r="H3" s="5"/>
      <c r="I3" s="533"/>
    </row>
    <row r="4" spans="1:12" x14ac:dyDescent="0.25">
      <c r="A4" s="676" t="s">
        <v>364</v>
      </c>
      <c r="B4" s="677" t="s">
        <v>370</v>
      </c>
      <c r="C4" s="678" t="str">
        <f>'Farm Machinery'!B2</f>
        <v>Tractor, 215 H.P.,W/Cab, Air</v>
      </c>
      <c r="D4" s="678" t="str">
        <f>'Farm Machinery'!B6</f>
        <v xml:space="preserve">Rotary Mower       </v>
      </c>
      <c r="E4" s="679">
        <f>rotary_mow_HPA</f>
        <v>9.8214285714285712E-2</v>
      </c>
      <c r="F4" s="428">
        <f>labor_factor_machine*E4</f>
        <v>0.12276785714285714</v>
      </c>
      <c r="H4" s="5"/>
      <c r="I4" s="533"/>
    </row>
    <row r="5" spans="1:12" x14ac:dyDescent="0.25">
      <c r="A5" s="676"/>
      <c r="B5" s="677" t="s">
        <v>445</v>
      </c>
      <c r="C5" s="678" t="str">
        <f>'Farm Machinery'!B2</f>
        <v>Tractor, 215 H.P.,W/Cab, Air</v>
      </c>
      <c r="D5" s="678" t="str">
        <f>'Farm Machinery'!B18</f>
        <v>Tandom Disk</v>
      </c>
      <c r="E5" s="679">
        <v>7.4374577417173765E-2</v>
      </c>
      <c r="F5" s="428">
        <f>labor_factor_machine*E5</f>
        <v>9.2968221771467213E-2</v>
      </c>
      <c r="H5" s="5"/>
      <c r="I5" s="533"/>
    </row>
    <row r="6" spans="1:12" ht="16.5" thickBot="1" x14ac:dyDescent="0.3">
      <c r="A6" s="429" t="s">
        <v>364</v>
      </c>
      <c r="B6" s="430" t="s">
        <v>57</v>
      </c>
      <c r="C6" s="243" t="str">
        <f>'Farm Machinery'!B2</f>
        <v>Tractor, 215 H.P.,W/Cab, Air</v>
      </c>
      <c r="D6" s="102" t="str">
        <f>'Farm Machinery'!B4</f>
        <v xml:space="preserve">NT Grain Drill (20 ft)  </v>
      </c>
      <c r="E6" s="680">
        <f>plant_notill_drill</f>
        <v>0.11785714285714287</v>
      </c>
      <c r="F6" s="428">
        <f>labor_factor_machine*E6</f>
        <v>0.14732142857142858</v>
      </c>
      <c r="H6" s="5"/>
      <c r="I6" s="533"/>
    </row>
    <row r="7" spans="1:12" ht="17.25" thickTop="1" thickBot="1" x14ac:dyDescent="0.3">
      <c r="A7" s="485" t="s">
        <v>16</v>
      </c>
      <c r="B7" s="498"/>
      <c r="C7" s="498"/>
      <c r="D7" s="498"/>
      <c r="E7" s="534">
        <f>SUM(E4:E6)</f>
        <v>0.29044600598860237</v>
      </c>
      <c r="F7" s="535">
        <f>SUM(F4:F6)</f>
        <v>0.36305750748575294</v>
      </c>
      <c r="H7" s="5"/>
      <c r="I7" s="533"/>
    </row>
    <row r="10" spans="1:12" ht="16.5" thickBot="1" x14ac:dyDescent="0.3">
      <c r="A10" s="10" t="s">
        <v>503</v>
      </c>
      <c r="B10" s="10"/>
      <c r="C10" s="10"/>
      <c r="D10" s="10"/>
      <c r="E10" s="10"/>
      <c r="F10" s="5"/>
    </row>
    <row r="11" spans="1:12" x14ac:dyDescent="0.25">
      <c r="A11" s="661" t="s">
        <v>1</v>
      </c>
      <c r="B11" s="662" t="s">
        <v>6</v>
      </c>
      <c r="C11" s="662" t="s">
        <v>2</v>
      </c>
      <c r="D11" s="662" t="s">
        <v>3</v>
      </c>
      <c r="E11" s="662" t="s">
        <v>4</v>
      </c>
      <c r="F11" s="663" t="s">
        <v>5</v>
      </c>
    </row>
    <row r="12" spans="1:12" ht="16.5" thickBot="1" x14ac:dyDescent="0.3">
      <c r="A12" s="664" t="s">
        <v>58</v>
      </c>
      <c r="B12" s="665" t="s">
        <v>59</v>
      </c>
      <c r="C12" s="666" t="s">
        <v>265</v>
      </c>
      <c r="D12" s="667">
        <f>q_seed</f>
        <v>5</v>
      </c>
      <c r="E12" s="668">
        <f>p_seed</f>
        <v>2</v>
      </c>
      <c r="F12" s="532">
        <f>D12*E12</f>
        <v>10</v>
      </c>
    </row>
    <row r="13" spans="1:12" ht="17.25" thickTop="1" thickBot="1" x14ac:dyDescent="0.3">
      <c r="A13" s="485" t="s">
        <v>16</v>
      </c>
      <c r="B13" s="498"/>
      <c r="C13" s="498"/>
      <c r="D13" s="498"/>
      <c r="E13" s="534"/>
      <c r="F13" s="536">
        <f>SUM(F12)</f>
        <v>10</v>
      </c>
    </row>
    <row r="16" spans="1:12" ht="16.5" thickBot="1" x14ac:dyDescent="0.3">
      <c r="A16" s="444" t="s">
        <v>504</v>
      </c>
      <c r="B16" s="444"/>
      <c r="C16" s="444"/>
      <c r="D16" s="444"/>
      <c r="E16" s="444"/>
      <c r="F16" s="444"/>
      <c r="G16" s="444"/>
      <c r="H16" s="444"/>
      <c r="I16" s="444"/>
      <c r="J16" s="444"/>
      <c r="K16" s="444"/>
      <c r="L16" s="10"/>
    </row>
    <row r="17" spans="1:13" ht="32.25" thickBot="1" x14ac:dyDescent="0.3">
      <c r="A17" s="647" t="s">
        <v>13</v>
      </c>
      <c r="B17" s="648" t="s">
        <v>75</v>
      </c>
      <c r="C17" s="649" t="s">
        <v>168</v>
      </c>
      <c r="D17" s="650" t="s">
        <v>469</v>
      </c>
      <c r="E17" s="650" t="s">
        <v>170</v>
      </c>
      <c r="F17" s="650" t="s">
        <v>232</v>
      </c>
      <c r="G17" s="650" t="s">
        <v>171</v>
      </c>
      <c r="H17" s="650" t="s">
        <v>172</v>
      </c>
      <c r="I17" s="650" t="s">
        <v>0</v>
      </c>
      <c r="J17" s="650" t="s">
        <v>231</v>
      </c>
      <c r="K17" s="651" t="s">
        <v>16</v>
      </c>
    </row>
    <row r="18" spans="1:13" x14ac:dyDescent="0.25">
      <c r="A18" s="647" t="s">
        <v>370</v>
      </c>
      <c r="B18" s="652" t="str">
        <f>'Farm Machinery'!B2</f>
        <v>Tractor, 215 H.P.,W/Cab, Air</v>
      </c>
      <c r="C18" s="649" t="str">
        <f>'Farm Machinery'!B6</f>
        <v xml:space="preserve">Rotary Mower       </v>
      </c>
      <c r="D18" s="653">
        <f>'Farm Machinery'!J6</f>
        <v>15</v>
      </c>
      <c r="E18" s="654">
        <f>('Farm Machinery Cost Calculation'!H14+'Farm Machinery Cost Calculation'!T14)*Establishment!E4</f>
        <v>4.1815837887553071</v>
      </c>
      <c r="F18" s="654">
        <f>('Farm Machinery Cost Calculation'!H15+'Farm Machinery Cost Calculation'!T15)*Establishment!E4</f>
        <v>0.90968114952987567</v>
      </c>
      <c r="G18" s="654">
        <f>('Farm Machinery Cost Calculation'!H12+'Farm Machinery Cost Calculation'!T12)*Establishment!E4</f>
        <v>5.4537815126050422</v>
      </c>
      <c r="H18" s="654">
        <f>('Farm Machinery Cost Calculation'!H10+'Farm Machinery Cost Calculation'!H11)*Establishment!E4</f>
        <v>2.6154330174107145</v>
      </c>
      <c r="I18" s="542">
        <f>farm_labor_cost*F4</f>
        <v>1.5223214285714286</v>
      </c>
      <c r="J18" s="543">
        <f>(G18+H18+I18)*nom_interest/2</f>
        <v>0.28774607875761554</v>
      </c>
      <c r="K18" s="544">
        <f>SUM(E18:J18)</f>
        <v>14.970546975629984</v>
      </c>
      <c r="L18" s="50"/>
      <c r="M18" s="50"/>
    </row>
    <row r="19" spans="1:13" x14ac:dyDescent="0.25">
      <c r="A19" s="655" t="s">
        <v>365</v>
      </c>
      <c r="B19" s="102" t="str">
        <f>'Farm Machinery'!B2</f>
        <v>Tractor, 215 H.P.,W/Cab, Air</v>
      </c>
      <c r="C19" s="656" t="str">
        <f>'Farm Machinery'!B18</f>
        <v>Tandom Disk</v>
      </c>
      <c r="D19" s="657">
        <f>'Farm Machinery'!J18</f>
        <v>29</v>
      </c>
      <c r="E19" s="658">
        <f>('Farm Machinery Cost Calculation'!H14+'Farm Machinery Cost Calculation'!BD14)*Establishment!E5</f>
        <v>1.8465413717154147</v>
      </c>
      <c r="F19" s="658">
        <f>('Farm Machinery Cost Calculation'!H15+'Farm Machinery Cost Calculation'!BD15)*Establishment!E5</f>
        <v>0.42356700748863518</v>
      </c>
      <c r="G19" s="658">
        <f>('Farm Machinery Cost Calculation'!H12+'Farm Machinery Cost Calculation'!BD12)*Establishment!E5</f>
        <v>2.7836256806826456</v>
      </c>
      <c r="H19" s="658">
        <f>('Farm Machinery Cost Calculation'!H10+'Farm Machinery Cost Calculation'!BD11)*Establishment!E5</f>
        <v>1.7222476876267749</v>
      </c>
      <c r="I19" s="545">
        <f>farm_labor_cost*F5</f>
        <v>1.1528059499661936</v>
      </c>
      <c r="J19" s="546">
        <f>(G19+H19+I19)*nom_interest/2</f>
        <v>0.16976037954826842</v>
      </c>
      <c r="K19" s="547">
        <f>SUM(E19:J19)</f>
        <v>8.0985480770279317</v>
      </c>
      <c r="L19" s="50"/>
      <c r="M19" s="50"/>
    </row>
    <row r="20" spans="1:13" ht="16.5" thickBot="1" x14ac:dyDescent="0.3">
      <c r="A20" s="475" t="s">
        <v>57</v>
      </c>
      <c r="B20" s="435" t="str">
        <f>'Farm Machinery'!B2</f>
        <v>Tractor, 215 H.P.,W/Cab, Air</v>
      </c>
      <c r="C20" s="435" t="str">
        <f>'Farm Machinery'!B4</f>
        <v xml:space="preserve">NT Grain Drill (20 ft)  </v>
      </c>
      <c r="D20" s="659">
        <f>'Farm Machinery'!J4</f>
        <v>20</v>
      </c>
      <c r="E20" s="540">
        <f>('Farm Machinery Cost Calculation'!H14+'Farm Machinery Cost Calculation'!N14)*Establishment!E6</f>
        <v>6.5143381140205223</v>
      </c>
      <c r="F20" s="540">
        <f>('Farm Machinery Cost Calculation'!H15+'Farm Machinery Cost Calculation'!N15)*Establishment!E6</f>
        <v>1.2401634382566589</v>
      </c>
      <c r="G20" s="540">
        <f>('Farm Machinery Cost Calculation'!H12+'Farm Machinery Cost Calculation'!N12)*Establishment!E6</f>
        <v>6.8620131758948917</v>
      </c>
      <c r="H20" s="540">
        <f>('Farm Machinery Cost Calculation'!H10+'Farm Machinery Cost Calculation'!H11)*Establishment!E6</f>
        <v>3.1385196208928576</v>
      </c>
      <c r="I20" s="541">
        <f>farm_labor_cost*F6</f>
        <v>1.8267857142857145</v>
      </c>
      <c r="J20" s="548">
        <f>(G20+H20+I20)*nom_interest/2</f>
        <v>0.35481955533220388</v>
      </c>
      <c r="K20" s="660">
        <f>SUM(E20:J20)</f>
        <v>19.93663961868285</v>
      </c>
      <c r="L20" s="50"/>
      <c r="M20" s="50"/>
    </row>
    <row r="21" spans="1:13" ht="16.5" thickBot="1" x14ac:dyDescent="0.3">
      <c r="A21" s="475" t="s">
        <v>16</v>
      </c>
      <c r="B21" s="476"/>
      <c r="C21" s="480"/>
      <c r="D21" s="549"/>
      <c r="E21" s="540">
        <f t="shared" ref="E21:K21" si="0">SUM(E18:E20)</f>
        <v>12.542463274491244</v>
      </c>
      <c r="F21" s="540">
        <f t="shared" si="0"/>
        <v>2.5734115952751697</v>
      </c>
      <c r="G21" s="540">
        <f t="shared" si="0"/>
        <v>15.099420369182578</v>
      </c>
      <c r="H21" s="540">
        <f t="shared" si="0"/>
        <v>7.4762003259303471</v>
      </c>
      <c r="I21" s="540">
        <f t="shared" si="0"/>
        <v>4.5019130928233366</v>
      </c>
      <c r="J21" s="540">
        <f t="shared" si="0"/>
        <v>0.81232601363808787</v>
      </c>
      <c r="K21" s="540">
        <f t="shared" si="0"/>
        <v>43.005734671340761</v>
      </c>
      <c r="L21" s="539"/>
    </row>
    <row r="22" spans="1:13" x14ac:dyDescent="0.25">
      <c r="A22" s="102"/>
      <c r="B22" s="456"/>
      <c r="C22" s="102"/>
      <c r="D22" s="682"/>
      <c r="E22" s="618"/>
      <c r="F22" s="618"/>
      <c r="G22" s="618"/>
      <c r="H22" s="618"/>
      <c r="I22" s="618"/>
      <c r="J22" s="618"/>
      <c r="K22" s="618"/>
      <c r="L22" s="303"/>
    </row>
    <row r="23" spans="1:13" x14ac:dyDescent="0.25">
      <c r="L23" s="50"/>
      <c r="M23" s="5"/>
    </row>
    <row r="24" spans="1:13" ht="16.5" thickBot="1" x14ac:dyDescent="0.3">
      <c r="A24" s="10" t="s">
        <v>505</v>
      </c>
      <c r="B24" s="10"/>
      <c r="C24" s="10"/>
      <c r="D24" s="10"/>
      <c r="E24" s="10"/>
      <c r="F24" s="154"/>
    </row>
    <row r="25" spans="1:13" x14ac:dyDescent="0.25">
      <c r="A25" s="527"/>
      <c r="B25" s="468"/>
      <c r="C25" s="468"/>
      <c r="D25" s="468"/>
      <c r="E25" s="420" t="s">
        <v>15</v>
      </c>
      <c r="F25" s="420" t="s">
        <v>0</v>
      </c>
      <c r="G25" s="421" t="s">
        <v>192</v>
      </c>
    </row>
    <row r="26" spans="1:13" ht="16.5" thickBot="1" x14ac:dyDescent="0.3">
      <c r="A26" s="528" t="s">
        <v>54</v>
      </c>
      <c r="B26" s="423" t="s">
        <v>13</v>
      </c>
      <c r="C26" s="529" t="s">
        <v>75</v>
      </c>
      <c r="D26" s="529" t="s">
        <v>168</v>
      </c>
      <c r="E26" s="423" t="s">
        <v>55</v>
      </c>
      <c r="F26" s="423" t="s">
        <v>55</v>
      </c>
      <c r="G26" s="426" t="s">
        <v>193</v>
      </c>
    </row>
    <row r="27" spans="1:13" ht="16.5" thickBot="1" x14ac:dyDescent="0.3">
      <c r="A27" s="433" t="s">
        <v>364</v>
      </c>
      <c r="B27" s="434" t="s">
        <v>57</v>
      </c>
      <c r="C27" s="435" t="s">
        <v>191</v>
      </c>
      <c r="D27" s="530"/>
      <c r="E27" s="531" t="s">
        <v>8</v>
      </c>
      <c r="F27" s="531" t="s">
        <v>8</v>
      </c>
      <c r="G27" s="532">
        <v>10</v>
      </c>
    </row>
    <row r="28" spans="1:13" ht="16.5" thickBot="1" x14ac:dyDescent="0.3">
      <c r="A28" s="433" t="s">
        <v>16</v>
      </c>
      <c r="B28" s="491" t="s">
        <v>16</v>
      </c>
      <c r="C28" s="491"/>
      <c r="D28" s="530"/>
      <c r="E28" s="530"/>
      <c r="F28" s="530"/>
      <c r="G28" s="684">
        <f>SUM(G27:G27)</f>
        <v>10</v>
      </c>
    </row>
    <row r="29" spans="1:13" x14ac:dyDescent="0.25">
      <c r="A29" s="795" t="s">
        <v>442</v>
      </c>
      <c r="B29" s="795"/>
      <c r="C29" s="795"/>
      <c r="D29" s="795"/>
      <c r="E29" s="795"/>
      <c r="F29" s="795"/>
      <c r="G29" s="795"/>
    </row>
    <row r="30" spans="1:13" x14ac:dyDescent="0.25">
      <c r="A30" s="796"/>
      <c r="B30" s="796"/>
      <c r="C30" s="796"/>
      <c r="D30" s="796"/>
      <c r="E30" s="796"/>
      <c r="F30" s="796"/>
      <c r="G30" s="796"/>
    </row>
    <row r="37" spans="8:9" x14ac:dyDescent="0.25">
      <c r="H37" s="5"/>
      <c r="I37" s="5"/>
    </row>
    <row r="38" spans="8:9" x14ac:dyDescent="0.25">
      <c r="H38" s="5"/>
      <c r="I38" s="5"/>
    </row>
    <row r="39" spans="8:9" x14ac:dyDescent="0.25">
      <c r="H39" s="5"/>
      <c r="I39" s="5"/>
    </row>
    <row r="40" spans="8:9" x14ac:dyDescent="0.25">
      <c r="H40" s="5"/>
      <c r="I40" s="5"/>
    </row>
    <row r="43" spans="8:9" ht="15.75" customHeight="1" x14ac:dyDescent="0.25"/>
    <row r="45" spans="8:9" ht="15.75" customHeight="1" x14ac:dyDescent="0.25"/>
  </sheetData>
  <mergeCells count="1">
    <mergeCell ref="A29:G30"/>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46"/>
  <sheetViews>
    <sheetView topLeftCell="A9" zoomScaleNormal="100" workbookViewId="0">
      <selection activeCell="F16" sqref="F16"/>
    </sheetView>
  </sheetViews>
  <sheetFormatPr defaultColWidth="8.7109375" defaultRowHeight="15" x14ac:dyDescent="0.25"/>
  <cols>
    <col min="1" max="1" width="25.28515625" style="105" bestFit="1" customWidth="1"/>
    <col min="2" max="2" width="18.42578125" style="105" customWidth="1"/>
    <col min="3" max="3" width="23.85546875" style="105" customWidth="1"/>
    <col min="4" max="4" width="17.7109375" style="105" customWidth="1"/>
    <col min="5" max="5" width="15.7109375" style="105" customWidth="1"/>
    <col min="6" max="6" width="16.5703125" style="105" customWidth="1"/>
    <col min="7" max="7" width="16" style="105" customWidth="1"/>
    <col min="8" max="8" width="14.7109375" style="105" bestFit="1" customWidth="1"/>
    <col min="9" max="9" width="11" style="105" customWidth="1"/>
    <col min="10" max="10" width="10" style="105" customWidth="1"/>
    <col min="11" max="11" width="12.7109375" style="105" customWidth="1"/>
    <col min="12" max="16384" width="8.7109375" style="105"/>
  </cols>
  <sheetData>
    <row r="1" spans="1:9" ht="16.5" thickBot="1" x14ac:dyDescent="0.3">
      <c r="A1" s="439" t="s">
        <v>507</v>
      </c>
      <c r="B1" s="5"/>
      <c r="C1" s="5"/>
      <c r="D1" s="486"/>
      <c r="E1" s="486"/>
      <c r="F1" s="3"/>
      <c r="G1" s="3"/>
      <c r="H1" s="3"/>
    </row>
    <row r="2" spans="1:9" ht="15.75" x14ac:dyDescent="0.25">
      <c r="A2" s="685"/>
      <c r="B2" s="487"/>
      <c r="C2" s="419"/>
      <c r="D2" s="419"/>
      <c r="E2" s="420" t="s">
        <v>15</v>
      </c>
      <c r="F2" s="421" t="s">
        <v>0</v>
      </c>
      <c r="G2" s="3"/>
      <c r="H2" s="3"/>
      <c r="I2" s="3"/>
    </row>
    <row r="3" spans="1:9" ht="16.5" thickBot="1" x14ac:dyDescent="0.3">
      <c r="A3" s="686" t="s">
        <v>54</v>
      </c>
      <c r="B3" s="423" t="s">
        <v>13</v>
      </c>
      <c r="C3" s="423" t="s">
        <v>14</v>
      </c>
      <c r="D3" s="423"/>
      <c r="E3" s="423" t="s">
        <v>508</v>
      </c>
      <c r="F3" s="426" t="s">
        <v>508</v>
      </c>
      <c r="G3" s="488"/>
      <c r="H3" s="3"/>
    </row>
    <row r="4" spans="1:9" ht="15.75" x14ac:dyDescent="0.25">
      <c r="A4" s="467" t="s">
        <v>264</v>
      </c>
      <c r="B4" s="419" t="s">
        <v>256</v>
      </c>
      <c r="C4" s="419" t="str">
        <f>'Farm Machinery'!$B$5</f>
        <v>Sprayer, S.P,, 90` boom</v>
      </c>
      <c r="D4" s="689" t="s">
        <v>8</v>
      </c>
      <c r="E4" s="690">
        <f>spray_90_HPA*0</f>
        <v>0</v>
      </c>
      <c r="F4" s="691">
        <f>labor_factor_machine*E4</f>
        <v>0</v>
      </c>
      <c r="G4" s="5"/>
      <c r="H4" s="3"/>
    </row>
    <row r="5" spans="1:9" ht="15.75" x14ac:dyDescent="0.25">
      <c r="A5" s="495" t="s">
        <v>264</v>
      </c>
      <c r="B5" s="4" t="s">
        <v>256</v>
      </c>
      <c r="C5" s="245" t="s">
        <v>81</v>
      </c>
      <c r="D5" s="32" t="str">
        <f>'Farm Machinery'!B17</f>
        <v>Fertilizer Spreader</v>
      </c>
      <c r="E5" s="490">
        <f>1/'Farm Machinery'!L17</f>
        <v>6.7346938775510221E-2</v>
      </c>
      <c r="F5" s="687">
        <f>labor_factor_machine*E5</f>
        <v>8.4183673469387779E-2</v>
      </c>
      <c r="G5" s="5"/>
      <c r="H5" s="3"/>
    </row>
    <row r="6" spans="1:9" ht="15.75" x14ac:dyDescent="0.25">
      <c r="A6" s="688" t="s">
        <v>8</v>
      </c>
      <c r="B6" s="430" t="s">
        <v>176</v>
      </c>
      <c r="C6" s="5" t="str">
        <f>'Farm Machinery'!$B$5</f>
        <v>Sprayer, S.P,, 90` boom</v>
      </c>
      <c r="D6" s="258" t="s">
        <v>8</v>
      </c>
      <c r="E6" s="257">
        <f>fungicide_spray</f>
        <v>0</v>
      </c>
      <c r="F6" s="431">
        <f>labor_factor_machine*E6</f>
        <v>0</v>
      </c>
      <c r="G6" s="3"/>
      <c r="H6" s="3"/>
    </row>
    <row r="7" spans="1:9" ht="15.75" x14ac:dyDescent="0.25">
      <c r="A7" s="688" t="s">
        <v>8</v>
      </c>
      <c r="B7" s="430" t="s">
        <v>177</v>
      </c>
      <c r="C7" s="5" t="str">
        <f>'Farm Machinery'!$B$5</f>
        <v>Sprayer, S.P,, 90` boom</v>
      </c>
      <c r="D7" s="258" t="s">
        <v>8</v>
      </c>
      <c r="E7" s="257">
        <f>insecticide_spray</f>
        <v>0</v>
      </c>
      <c r="F7" s="431">
        <f>labor_factor_machine*E7</f>
        <v>0</v>
      </c>
      <c r="G7" s="3"/>
      <c r="H7" s="3"/>
    </row>
    <row r="8" spans="1:9" ht="16.5" thickBot="1" x14ac:dyDescent="0.3">
      <c r="A8" s="688" t="s">
        <v>8</v>
      </c>
      <c r="B8" s="430" t="s">
        <v>196</v>
      </c>
      <c r="C8" s="5" t="str">
        <f>'Farm Machinery'!$B$5</f>
        <v>Sprayer, S.P,, 90` boom</v>
      </c>
      <c r="D8" s="258" t="s">
        <v>8</v>
      </c>
      <c r="E8" s="257">
        <f>herbicide_spray*0</f>
        <v>0</v>
      </c>
      <c r="F8" s="431">
        <f>labor_factor_machine*E8</f>
        <v>0</v>
      </c>
      <c r="G8" s="3"/>
      <c r="H8" s="3"/>
    </row>
    <row r="9" spans="1:9" ht="16.5" thickBot="1" x14ac:dyDescent="0.3">
      <c r="A9" s="493" t="s">
        <v>16</v>
      </c>
      <c r="B9" s="494" t="s">
        <v>16</v>
      </c>
      <c r="C9" s="494"/>
      <c r="D9" s="494"/>
      <c r="E9" s="736">
        <f>SUM(E4:E7)</f>
        <v>6.7346938775510221E-2</v>
      </c>
      <c r="F9" s="737">
        <f>SUM(F4:F8)</f>
        <v>8.4183673469387779E-2</v>
      </c>
      <c r="G9" s="3"/>
      <c r="H9" s="3"/>
      <c r="I9" s="3"/>
    </row>
    <row r="12" spans="1:9" ht="16.5" thickBot="1" x14ac:dyDescent="0.3">
      <c r="A12" s="492" t="s">
        <v>437</v>
      </c>
      <c r="B12" s="492"/>
      <c r="C12" s="492"/>
      <c r="D12" s="492"/>
      <c r="E12" s="492"/>
      <c r="F12" s="744" t="s">
        <v>545</v>
      </c>
      <c r="G12" s="715"/>
      <c r="H12" s="715"/>
    </row>
    <row r="13" spans="1:9" ht="16.5" thickBot="1" x14ac:dyDescent="0.3">
      <c r="A13" s="493" t="s">
        <v>145</v>
      </c>
      <c r="B13" s="494" t="s">
        <v>6</v>
      </c>
      <c r="C13" s="693" t="s">
        <v>279</v>
      </c>
      <c r="D13" s="693" t="s">
        <v>146</v>
      </c>
      <c r="E13" s="734" t="s">
        <v>147</v>
      </c>
      <c r="F13" s="745" t="s">
        <v>543</v>
      </c>
      <c r="G13" s="745" t="s">
        <v>146</v>
      </c>
      <c r="H13" s="745" t="s">
        <v>147</v>
      </c>
      <c r="I13" s="5"/>
    </row>
    <row r="14" spans="1:9" ht="15.75" x14ac:dyDescent="0.25">
      <c r="A14" s="429" t="s">
        <v>148</v>
      </c>
      <c r="B14" s="5" t="s">
        <v>275</v>
      </c>
      <c r="C14" s="12">
        <v>0</v>
      </c>
      <c r="D14" s="12">
        <f>p_UAN</f>
        <v>0</v>
      </c>
      <c r="E14" s="508">
        <f t="shared" ref="E14:E20" si="0">C14*D14</f>
        <v>0</v>
      </c>
      <c r="F14" s="746"/>
      <c r="G14" s="747">
        <f>p_UAN</f>
        <v>0</v>
      </c>
      <c r="H14" s="748">
        <f>F14*G14</f>
        <v>0</v>
      </c>
      <c r="I14" s="5"/>
    </row>
    <row r="15" spans="1:9" ht="15.75" x14ac:dyDescent="0.25">
      <c r="A15" s="730" t="s">
        <v>148</v>
      </c>
      <c r="B15" s="731" t="s">
        <v>149</v>
      </c>
      <c r="C15" s="732">
        <f>q_N</f>
        <v>40</v>
      </c>
      <c r="D15" s="733">
        <f>p_N</f>
        <v>0.44</v>
      </c>
      <c r="E15" s="735">
        <f t="shared" si="0"/>
        <v>17.600000000000001</v>
      </c>
      <c r="F15" s="746">
        <v>40</v>
      </c>
      <c r="G15" s="749">
        <f>p_N</f>
        <v>0.44</v>
      </c>
      <c r="H15" s="748">
        <f t="shared" ref="H15:H20" si="1">F15*G15</f>
        <v>17.600000000000001</v>
      </c>
      <c r="I15" s="5"/>
    </row>
    <row r="16" spans="1:9" ht="18.75" x14ac:dyDescent="0.35">
      <c r="A16" s="730" t="s">
        <v>150</v>
      </c>
      <c r="B16" s="731" t="s">
        <v>537</v>
      </c>
      <c r="C16" s="732">
        <f>q_P2O5</f>
        <v>0</v>
      </c>
      <c r="D16" s="733">
        <f>p_P2O5</f>
        <v>0.33</v>
      </c>
      <c r="E16" s="735">
        <f t="shared" si="0"/>
        <v>0</v>
      </c>
      <c r="F16" s="746">
        <v>30</v>
      </c>
      <c r="G16" s="749">
        <f>p_P2O5</f>
        <v>0.33</v>
      </c>
      <c r="H16" s="748">
        <f t="shared" si="1"/>
        <v>9.9</v>
      </c>
      <c r="I16" s="5"/>
    </row>
    <row r="17" spans="1:15" ht="18.75" x14ac:dyDescent="0.35">
      <c r="A17" s="759" t="s">
        <v>152</v>
      </c>
      <c r="B17" s="760" t="s">
        <v>575</v>
      </c>
      <c r="C17" s="761">
        <f>q_K2O</f>
        <v>0</v>
      </c>
      <c r="D17" s="762">
        <f>p_K2O</f>
        <v>0.32</v>
      </c>
      <c r="E17" s="763">
        <f t="shared" si="0"/>
        <v>0</v>
      </c>
      <c r="F17" s="746">
        <v>0</v>
      </c>
      <c r="G17" s="749">
        <f>p_K2O</f>
        <v>0.32</v>
      </c>
      <c r="H17" s="748">
        <f t="shared" si="1"/>
        <v>0</v>
      </c>
      <c r="I17" s="5"/>
    </row>
    <row r="18" spans="1:15" ht="15.75" x14ac:dyDescent="0.25">
      <c r="A18" s="429" t="s">
        <v>153</v>
      </c>
      <c r="B18" s="5" t="s">
        <v>154</v>
      </c>
      <c r="C18" s="497">
        <f>q_lime</f>
        <v>0</v>
      </c>
      <c r="D18" s="24">
        <v>0</v>
      </c>
      <c r="E18" s="508">
        <f t="shared" si="0"/>
        <v>0</v>
      </c>
      <c r="F18" s="746">
        <v>0</v>
      </c>
      <c r="G18" s="750">
        <v>0</v>
      </c>
      <c r="H18" s="748">
        <f t="shared" si="1"/>
        <v>0</v>
      </c>
      <c r="I18" s="5"/>
    </row>
    <row r="19" spans="1:15" ht="15.75" x14ac:dyDescent="0.25">
      <c r="A19" s="730" t="s">
        <v>155</v>
      </c>
      <c r="B19" s="731" t="s">
        <v>156</v>
      </c>
      <c r="C19" s="732">
        <f>q_sulfur</f>
        <v>20</v>
      </c>
      <c r="D19" s="733">
        <f>p_sulfur</f>
        <v>0.35</v>
      </c>
      <c r="E19" s="735">
        <f t="shared" si="0"/>
        <v>7</v>
      </c>
      <c r="F19" s="746">
        <f>q_sulfur</f>
        <v>20</v>
      </c>
      <c r="G19" s="749">
        <f>p_sulfur</f>
        <v>0.35</v>
      </c>
      <c r="H19" s="748">
        <f t="shared" si="1"/>
        <v>7</v>
      </c>
      <c r="I19" s="5"/>
    </row>
    <row r="20" spans="1:15" ht="16.5" thickBot="1" x14ac:dyDescent="0.3">
      <c r="A20" s="429" t="s">
        <v>157</v>
      </c>
      <c r="B20" s="5" t="s">
        <v>158</v>
      </c>
      <c r="C20" s="12">
        <f>q_boron</f>
        <v>0</v>
      </c>
      <c r="D20" s="13">
        <v>0</v>
      </c>
      <c r="E20" s="508">
        <f t="shared" si="0"/>
        <v>0</v>
      </c>
      <c r="F20" s="751">
        <v>0</v>
      </c>
      <c r="G20" s="749">
        <v>0</v>
      </c>
      <c r="H20" s="748">
        <f t="shared" si="1"/>
        <v>0</v>
      </c>
      <c r="I20" s="5"/>
    </row>
    <row r="21" spans="1:15" ht="16.5" thickBot="1" x14ac:dyDescent="0.3">
      <c r="A21" s="485" t="s">
        <v>16</v>
      </c>
      <c r="B21" s="498"/>
      <c r="C21" s="498"/>
      <c r="D21" s="499"/>
      <c r="E21" s="500">
        <f>SUM(E14:E20)</f>
        <v>24.6</v>
      </c>
      <c r="F21" s="752"/>
      <c r="G21" s="753"/>
      <c r="H21" s="754">
        <f>SUM(H14:H20)</f>
        <v>34.5</v>
      </c>
      <c r="I21" s="5"/>
    </row>
    <row r="22" spans="1:15" ht="15.75" x14ac:dyDescent="0.25">
      <c r="A22" s="695" t="s">
        <v>538</v>
      </c>
      <c r="B22" s="695"/>
      <c r="C22" s="3"/>
      <c r="D22" s="3"/>
      <c r="E22" s="3"/>
      <c r="F22" s="715" t="s">
        <v>544</v>
      </c>
      <c r="G22" s="743" t="s">
        <v>546</v>
      </c>
      <c r="H22" s="695"/>
    </row>
    <row r="23" spans="1:15" ht="33" customHeight="1" x14ac:dyDescent="0.25">
      <c r="A23" s="776" t="s">
        <v>553</v>
      </c>
      <c r="B23" s="776"/>
      <c r="C23" s="776"/>
      <c r="D23" s="776"/>
      <c r="E23" s="776"/>
      <c r="F23" s="3"/>
      <c r="H23" s="3"/>
    </row>
    <row r="24" spans="1:15" ht="15.75" x14ac:dyDescent="0.25">
      <c r="A24" s="742"/>
      <c r="B24" s="742"/>
      <c r="C24" s="742"/>
      <c r="D24" s="742"/>
      <c r="E24" s="742"/>
      <c r="G24" s="3"/>
      <c r="H24" s="3"/>
    </row>
    <row r="25" spans="1:15" x14ac:dyDescent="0.25">
      <c r="A25" s="501"/>
      <c r="B25" s="501"/>
      <c r="C25" s="501"/>
      <c r="D25" s="501"/>
      <c r="E25" s="501"/>
      <c r="F25" s="501"/>
      <c r="G25" s="501"/>
      <c r="H25" s="501"/>
      <c r="I25" s="501"/>
      <c r="J25" s="501"/>
      <c r="K25" s="501"/>
      <c r="L25" s="501"/>
      <c r="M25" s="501"/>
      <c r="N25" s="501"/>
      <c r="O25" s="501"/>
    </row>
    <row r="26" spans="1:15" ht="15.75" x14ac:dyDescent="0.25">
      <c r="A26" s="4" t="s">
        <v>449</v>
      </c>
      <c r="B26" s="3"/>
      <c r="C26" s="3"/>
      <c r="D26" s="3"/>
      <c r="E26" s="3"/>
      <c r="F26" s="3"/>
      <c r="G26" s="3"/>
      <c r="H26" s="3"/>
      <c r="I26" s="3"/>
      <c r="J26" s="3"/>
    </row>
    <row r="27" spans="1:15" ht="16.5" thickBot="1" x14ac:dyDescent="0.3">
      <c r="A27" s="502" t="s">
        <v>159</v>
      </c>
      <c r="B27" s="503" t="s">
        <v>205</v>
      </c>
      <c r="C27" s="503" t="s">
        <v>6</v>
      </c>
      <c r="D27" s="504" t="s">
        <v>160</v>
      </c>
      <c r="E27" s="503" t="s">
        <v>161</v>
      </c>
      <c r="F27" s="504" t="s">
        <v>3</v>
      </c>
      <c r="G27" s="504" t="s">
        <v>4</v>
      </c>
      <c r="H27" s="505" t="s">
        <v>147</v>
      </c>
      <c r="I27" s="797"/>
      <c r="J27" s="798"/>
    </row>
    <row r="28" spans="1:15" ht="15.75" x14ac:dyDescent="0.25">
      <c r="A28" s="506" t="s">
        <v>162</v>
      </c>
      <c r="B28" s="102" t="s">
        <v>8</v>
      </c>
      <c r="C28" s="456" t="s">
        <v>8</v>
      </c>
      <c r="D28" s="12" t="s">
        <v>163</v>
      </c>
      <c r="E28" s="12">
        <v>1</v>
      </c>
      <c r="F28" s="12">
        <v>0</v>
      </c>
      <c r="G28" s="507">
        <f>p_broadleaf_herbicide</f>
        <v>27.5</v>
      </c>
      <c r="H28" s="508">
        <f>G28*F28</f>
        <v>0</v>
      </c>
      <c r="I28" s="14"/>
      <c r="J28" s="14"/>
    </row>
    <row r="29" spans="1:15" ht="15.75" x14ac:dyDescent="0.25">
      <c r="A29" s="506"/>
      <c r="B29" s="102" t="s">
        <v>8</v>
      </c>
      <c r="C29" s="456" t="s">
        <v>8</v>
      </c>
      <c r="D29" s="12" t="s">
        <v>123</v>
      </c>
      <c r="E29" s="12">
        <v>1</v>
      </c>
      <c r="F29" s="12">
        <f>q_preharvest_herbicide</f>
        <v>0</v>
      </c>
      <c r="G29" s="507">
        <f>p_preharvest_herbicide</f>
        <v>17.5</v>
      </c>
      <c r="H29" s="508">
        <f>G29*F29</f>
        <v>0</v>
      </c>
      <c r="I29" s="14"/>
      <c r="J29" s="14"/>
    </row>
    <row r="30" spans="1:15" ht="15.75" x14ac:dyDescent="0.25">
      <c r="A30" s="506" t="s">
        <v>166</v>
      </c>
      <c r="B30" s="102"/>
      <c r="C30" s="456" t="s">
        <v>8</v>
      </c>
      <c r="D30" s="12" t="s">
        <v>123</v>
      </c>
      <c r="E30" s="12">
        <v>1</v>
      </c>
      <c r="F30" s="12">
        <f>q_insecticide</f>
        <v>0</v>
      </c>
      <c r="G30" s="13">
        <f>p_insecticide</f>
        <v>5</v>
      </c>
      <c r="H30" s="508">
        <f>E30*F30*G30</f>
        <v>0</v>
      </c>
      <c r="I30" s="14"/>
      <c r="J30" s="14"/>
    </row>
    <row r="31" spans="1:15" ht="16.5" thickBot="1" x14ac:dyDescent="0.3">
      <c r="A31" s="509" t="s">
        <v>167</v>
      </c>
      <c r="B31" s="510"/>
      <c r="C31" s="456" t="s">
        <v>8</v>
      </c>
      <c r="D31" s="511" t="s">
        <v>123</v>
      </c>
      <c r="E31" s="511">
        <v>1</v>
      </c>
      <c r="F31" s="511">
        <f>q_fungicide</f>
        <v>0</v>
      </c>
      <c r="G31" s="512">
        <f>p_fungicide</f>
        <v>9</v>
      </c>
      <c r="H31" s="513">
        <f>E31*F31*G31</f>
        <v>0</v>
      </c>
      <c r="I31" s="14"/>
      <c r="J31" s="14"/>
    </row>
    <row r="32" spans="1:15" ht="16.5" thickBot="1" x14ac:dyDescent="0.3">
      <c r="A32" s="485" t="s">
        <v>16</v>
      </c>
      <c r="B32" s="498"/>
      <c r="C32" s="498"/>
      <c r="D32" s="498"/>
      <c r="E32" s="498"/>
      <c r="F32" s="514"/>
      <c r="G32" s="499"/>
      <c r="H32" s="500">
        <f>SUM(H28:H31)</f>
        <v>0</v>
      </c>
      <c r="I32" s="14"/>
      <c r="J32" s="14"/>
    </row>
    <row r="35" spans="1:13" ht="16.5" thickBot="1" x14ac:dyDescent="0.3">
      <c r="A35" s="444" t="s">
        <v>539</v>
      </c>
    </row>
    <row r="36" spans="1:13" ht="45" customHeight="1" thickBot="1" x14ac:dyDescent="0.3">
      <c r="A36" s="613" t="s">
        <v>359</v>
      </c>
      <c r="B36" s="537" t="s">
        <v>75</v>
      </c>
      <c r="C36" s="537" t="s">
        <v>168</v>
      </c>
      <c r="D36" s="537" t="s">
        <v>169</v>
      </c>
      <c r="E36" s="537" t="s">
        <v>170</v>
      </c>
      <c r="F36" s="537" t="s">
        <v>232</v>
      </c>
      <c r="G36" s="537" t="s">
        <v>171</v>
      </c>
      <c r="H36" s="537" t="s">
        <v>172</v>
      </c>
      <c r="I36" s="537" t="s">
        <v>0</v>
      </c>
      <c r="J36" s="537" t="s">
        <v>231</v>
      </c>
      <c r="K36" s="538" t="s">
        <v>16</v>
      </c>
      <c r="L36" s="481"/>
      <c r="M36" s="515"/>
    </row>
    <row r="37" spans="1:13" ht="18.600000000000001" customHeight="1" x14ac:dyDescent="0.25">
      <c r="A37" s="516" t="s">
        <v>362</v>
      </c>
      <c r="B37" s="482" t="str">
        <f>'Farm Machinery'!$B$5</f>
        <v>Sprayer, S.P,, 90` boom</v>
      </c>
      <c r="C37" s="517"/>
      <c r="D37" s="483" t="s">
        <v>277</v>
      </c>
      <c r="E37" s="484">
        <f>'Farm Machinery Cost Calculation'!$Q$14*Management!$E$4</f>
        <v>0</v>
      </c>
      <c r="F37" s="484">
        <f>'Farm Machinery Cost Calculation'!$Q$15*Management!E4</f>
        <v>0</v>
      </c>
      <c r="G37" s="484">
        <f>'Farm Machinery Cost Calculation'!$Q$12*Management!$E$4</f>
        <v>0</v>
      </c>
      <c r="H37" s="484">
        <f>('Farm Machinery Cost Calculation'!$Q$10+'Farm Machinery Cost Calculation'!Q11)*Management!$E$4</f>
        <v>0</v>
      </c>
      <c r="I37" s="484">
        <f>farm_labor_cost*Management!F4</f>
        <v>0</v>
      </c>
      <c r="J37" s="614">
        <f>(G37+H37+I37)*nom_interest/2</f>
        <v>0</v>
      </c>
      <c r="K37" s="518">
        <f>SUM(E37:J37)</f>
        <v>0</v>
      </c>
      <c r="L37" s="612"/>
      <c r="M37" s="145"/>
    </row>
    <row r="38" spans="1:13" ht="18.600000000000001" customHeight="1" x14ac:dyDescent="0.25">
      <c r="A38" s="519" t="s">
        <v>361</v>
      </c>
      <c r="B38" s="520" t="s">
        <v>81</v>
      </c>
      <c r="C38" s="521" t="str">
        <f>'Farm Machinery'!B17</f>
        <v>Fertilizer Spreader</v>
      </c>
      <c r="D38" s="450" t="s">
        <v>8</v>
      </c>
      <c r="E38" s="522">
        <f>('Farm Machinery Cost Calculation'!H14+'Farm Machinery Cost Calculation'!BA14)*Management!E5</f>
        <v>2.3257830557699073</v>
      </c>
      <c r="F38" s="522">
        <f>'Farm Machinery Cost Calculation'!H15*E5+'Farm Machinery Cost Calculation'!BA15*Management!E5</f>
        <v>0.48015873015873028</v>
      </c>
      <c r="G38" s="522">
        <f>('Farm Machinery Cost Calculation'!H12+'Farm Machinery Cost Calculation'!BA12)*Management!E5</f>
        <v>2.0052251209532868</v>
      </c>
      <c r="H38" s="522">
        <f>('Farm Machinery Cost Calculation'!H10+'Farm Machinery Cost Calculation'!H11+'Farm Machinery Cost Calculation'!BA10+'Farm Machinery Cost Calculation'!BA11)*Management!E5</f>
        <v>1.7934397833673474</v>
      </c>
      <c r="I38" s="522">
        <f>farm_labor_cost*Management!F5</f>
        <v>1.0438775510204086</v>
      </c>
      <c r="J38" s="615">
        <f>(G38+H38+I38)*nom_interest/2</f>
        <v>0.1452762736602313</v>
      </c>
      <c r="K38" s="455">
        <f>SUM(E38:J38)</f>
        <v>7.793760514929911</v>
      </c>
      <c r="L38" s="612"/>
      <c r="M38" s="145"/>
    </row>
    <row r="39" spans="1:13" ht="15.75" x14ac:dyDescent="0.25">
      <c r="A39" s="451" t="s">
        <v>178</v>
      </c>
      <c r="B39" s="456" t="str">
        <f>'Farm Machinery'!$B$5</f>
        <v>Sprayer, S.P,, 90` boom</v>
      </c>
      <c r="C39" s="432"/>
      <c r="D39" s="265" t="s">
        <v>277</v>
      </c>
      <c r="E39" s="454">
        <f>('Farm Machinery Cost Calculation'!$H$14+'Farm Machinery Cost Calculation'!$Q$14)*Management!E6</f>
        <v>0</v>
      </c>
      <c r="F39" s="454">
        <f>('Farm Machinery Cost Calculation'!$H$15+'Farm Machinery Cost Calculation'!$Q$15)*Management!E6</f>
        <v>0</v>
      </c>
      <c r="G39" s="454">
        <f>('Farm Machinery Cost Calculation'!$H$12+'Farm Machinery Cost Calculation'!$Q$12)*Management!E6</f>
        <v>0</v>
      </c>
      <c r="H39" s="454">
        <f>('Farm Machinery Cost Calculation'!$Q$10+'Farm Machinery Cost Calculation'!Q11)*Management!$E$4</f>
        <v>0</v>
      </c>
      <c r="I39" s="454">
        <f>F6*farm_labor_cost</f>
        <v>0</v>
      </c>
      <c r="J39" s="615">
        <f>(G39+H39+I39)*nom_interest/2</f>
        <v>0</v>
      </c>
      <c r="K39" s="455">
        <f>SUM(E39:J39)</f>
        <v>0</v>
      </c>
      <c r="L39" s="611"/>
      <c r="M39" s="102"/>
    </row>
    <row r="40" spans="1:13" ht="15.75" x14ac:dyDescent="0.25">
      <c r="A40" s="451" t="s">
        <v>179</v>
      </c>
      <c r="B40" s="456" t="str">
        <f>'Farm Machinery'!$B$5</f>
        <v>Sprayer, S.P,, 90` boom</v>
      </c>
      <c r="C40" s="432"/>
      <c r="D40" s="265" t="s">
        <v>277</v>
      </c>
      <c r="E40" s="454">
        <f>('Farm Machinery Cost Calculation'!$H$14+'Farm Machinery Cost Calculation'!$Q$14)*Management!E7</f>
        <v>0</v>
      </c>
      <c r="F40" s="454">
        <f>('Farm Machinery Cost Calculation'!$H$15+'Farm Machinery Cost Calculation'!$Q$15)*Management!E7</f>
        <v>0</v>
      </c>
      <c r="G40" s="454">
        <f>('Farm Machinery Cost Calculation'!$H$12+'Farm Machinery Cost Calculation'!$Q$12)*Management!E7</f>
        <v>0</v>
      </c>
      <c r="H40" s="454">
        <f>('Farm Machinery Cost Calculation'!$Q$10+'Farm Machinery Cost Calculation'!Q11)*Management!$E$4</f>
        <v>0</v>
      </c>
      <c r="I40" s="454">
        <f>F7*farm_labor_cost</f>
        <v>0</v>
      </c>
      <c r="J40" s="615">
        <f>(G40+H40+I40)*nom_interest/2</f>
        <v>0</v>
      </c>
      <c r="K40" s="455">
        <f>SUM(E40:J40)</f>
        <v>0</v>
      </c>
      <c r="L40" s="611"/>
      <c r="M40" s="102"/>
    </row>
    <row r="41" spans="1:13" ht="16.5" thickBot="1" x14ac:dyDescent="0.3">
      <c r="A41" s="475" t="s">
        <v>204</v>
      </c>
      <c r="B41" s="476" t="str">
        <f>'Farm Machinery'!$B$5</f>
        <v>Sprayer, S.P,, 90` boom</v>
      </c>
      <c r="C41" s="477"/>
      <c r="D41" s="67" t="s">
        <v>277</v>
      </c>
      <c r="E41" s="478">
        <f>('Farm Machinery Cost Calculation'!$H$14+'Farm Machinery Cost Calculation'!$Q$14)*Management!E8</f>
        <v>0</v>
      </c>
      <c r="F41" s="478">
        <f>('Farm Machinery Cost Calculation'!$H$15+'Farm Machinery Cost Calculation'!$Q$15)*Management!E8</f>
        <v>0</v>
      </c>
      <c r="G41" s="478">
        <f>('Farm Machinery Cost Calculation'!$H$12+'Farm Machinery Cost Calculation'!$Q$12)*Management!E8</f>
        <v>0</v>
      </c>
      <c r="H41" s="478">
        <f>('Farm Machinery Cost Calculation'!$Q$10+'Farm Machinery Cost Calculation'!Q11)*Management!$E$4</f>
        <v>0</v>
      </c>
      <c r="I41" s="478">
        <f>F8*farm_labor_cost</f>
        <v>0</v>
      </c>
      <c r="J41" s="616">
        <f>(G41+H41+I41)*nom_interest/2</f>
        <v>0</v>
      </c>
      <c r="K41" s="479">
        <f>SUM(E41:J41)</f>
        <v>0</v>
      </c>
      <c r="L41" s="611"/>
      <c r="M41" s="265"/>
    </row>
    <row r="42" spans="1:13" ht="16.5" thickBot="1" x14ac:dyDescent="0.3">
      <c r="A42" s="461" t="s">
        <v>16</v>
      </c>
      <c r="B42" s="462"/>
      <c r="C42" s="463"/>
      <c r="D42" s="464"/>
      <c r="E42" s="465">
        <f t="shared" ref="E42:K42" si="2">SUM(E37:E41)</f>
        <v>2.3257830557699073</v>
      </c>
      <c r="F42" s="465">
        <f>SUM(F37:F41)</f>
        <v>0.48015873015873028</v>
      </c>
      <c r="G42" s="465">
        <f t="shared" si="2"/>
        <v>2.0052251209532868</v>
      </c>
      <c r="H42" s="465">
        <f t="shared" si="2"/>
        <v>1.7934397833673474</v>
      </c>
      <c r="I42" s="465">
        <f>SUM(I37:I41)</f>
        <v>1.0438775510204086</v>
      </c>
      <c r="J42" s="617">
        <f>SUM(J37:J41)</f>
        <v>0.1452762736602313</v>
      </c>
      <c r="K42" s="466">
        <f t="shared" si="2"/>
        <v>7.793760514929911</v>
      </c>
      <c r="L42" s="611"/>
      <c r="M42" s="102"/>
    </row>
    <row r="44" spans="1:13" ht="15.75" x14ac:dyDescent="0.25">
      <c r="E44" s="523"/>
      <c r="F44" s="523"/>
      <c r="G44" s="523"/>
      <c r="H44" s="523"/>
      <c r="I44" s="523"/>
      <c r="J44" s="454"/>
      <c r="K44" s="124"/>
    </row>
    <row r="45" spans="1:13" s="145" customFormat="1" x14ac:dyDescent="0.25">
      <c r="A45" s="524"/>
      <c r="B45" s="524"/>
      <c r="C45" s="524"/>
      <c r="D45" s="524"/>
      <c r="E45" s="524"/>
      <c r="F45" s="525"/>
      <c r="I45" s="526"/>
    </row>
    <row r="46" spans="1:13" s="145" customFormat="1" x14ac:dyDescent="0.25">
      <c r="A46" s="524"/>
      <c r="B46" s="524"/>
      <c r="C46" s="524"/>
      <c r="D46" s="524"/>
      <c r="E46" s="524"/>
      <c r="F46" s="524"/>
    </row>
  </sheetData>
  <mergeCells count="2">
    <mergeCell ref="I27:J27"/>
    <mergeCell ref="A23:E23"/>
  </mergeCells>
  <hyperlinks>
    <hyperlink ref="G22" r:id="rId1" xr:uid="{30F22BA5-95A2-481E-96DF-9E6AEE31FD52}"/>
  </hyperlinks>
  <pageMargins left="0.7" right="0.7" top="0.75" bottom="0.75" header="0.3" footer="0.3"/>
  <pageSetup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45"/>
  <sheetViews>
    <sheetView topLeftCell="A2" zoomScaleNormal="100" workbookViewId="0">
      <selection activeCell="G21" sqref="G21"/>
    </sheetView>
  </sheetViews>
  <sheetFormatPr defaultColWidth="9.140625" defaultRowHeight="15.75" x14ac:dyDescent="0.25"/>
  <cols>
    <col min="1" max="1" width="16.7109375" style="3" bestFit="1" customWidth="1"/>
    <col min="2" max="2" width="22.140625" style="3" customWidth="1"/>
    <col min="3" max="3" width="17.28515625" style="3" bestFit="1" customWidth="1"/>
    <col min="4" max="4" width="17.28515625" style="3" customWidth="1"/>
    <col min="5" max="5" width="10.28515625" style="3" customWidth="1"/>
    <col min="6" max="7" width="12.5703125" style="3" customWidth="1"/>
    <col min="8" max="8" width="15.140625" style="3" customWidth="1"/>
    <col min="9" max="9" width="11.140625" style="3" customWidth="1"/>
    <col min="10" max="10" width="11.85546875" style="3" customWidth="1"/>
    <col min="11" max="11" width="10.42578125" style="3" customWidth="1"/>
    <col min="12" max="12" width="10.28515625" style="3" customWidth="1"/>
    <col min="13" max="16384" width="9.140625" style="3"/>
  </cols>
  <sheetData>
    <row r="1" spans="1:13" ht="16.5" thickBot="1" x14ac:dyDescent="0.3">
      <c r="A1" s="10" t="s">
        <v>257</v>
      </c>
      <c r="B1" s="10"/>
      <c r="C1" s="10"/>
      <c r="D1" s="10"/>
      <c r="E1" s="10"/>
      <c r="F1" s="10"/>
    </row>
    <row r="2" spans="1:13" x14ac:dyDescent="0.25">
      <c r="A2" s="418"/>
      <c r="B2" s="419"/>
      <c r="C2" s="419"/>
      <c r="D2" s="419"/>
      <c r="E2" s="420" t="s">
        <v>15</v>
      </c>
      <c r="F2" s="421" t="s">
        <v>0</v>
      </c>
    </row>
    <row r="3" spans="1:13" ht="16.5" thickBot="1" x14ac:dyDescent="0.3">
      <c r="A3" s="422" t="s">
        <v>54</v>
      </c>
      <c r="B3" s="423" t="s">
        <v>13</v>
      </c>
      <c r="C3" s="424" t="s">
        <v>75</v>
      </c>
      <c r="D3" s="425" t="s">
        <v>168</v>
      </c>
      <c r="E3" s="423" t="s">
        <v>508</v>
      </c>
      <c r="F3" s="426" t="s">
        <v>508</v>
      </c>
    </row>
    <row r="4" spans="1:13" ht="18" x14ac:dyDescent="0.25">
      <c r="A4" s="5" t="s">
        <v>56</v>
      </c>
      <c r="B4" s="5" t="s">
        <v>353</v>
      </c>
      <c r="C4" s="5" t="str">
        <f>'Farm Machinery'!$B$5</f>
        <v>Sprayer, S.P,, 90` boom</v>
      </c>
      <c r="D4" s="33"/>
      <c r="E4" s="427">
        <f>1/'Farm Machinery'!$L$5*0</f>
        <v>0</v>
      </c>
      <c r="F4" s="428">
        <f>labor_factor_machine*E4</f>
        <v>0</v>
      </c>
    </row>
    <row r="5" spans="1:13" ht="18" x14ac:dyDescent="0.25">
      <c r="A5" s="429" t="s">
        <v>56</v>
      </c>
      <c r="B5" s="430" t="s">
        <v>354</v>
      </c>
      <c r="C5" s="243" t="s">
        <v>180</v>
      </c>
      <c r="D5" s="102" t="s">
        <v>181</v>
      </c>
      <c r="E5" s="259">
        <f>1/Machine14_Acre_Hour</f>
        <v>9.8214285714285712E-2</v>
      </c>
      <c r="F5" s="431">
        <f>labor_factor_machine*E5</f>
        <v>0.12276785714285714</v>
      </c>
    </row>
    <row r="6" spans="1:13" ht="18" x14ac:dyDescent="0.25">
      <c r="A6" s="429"/>
      <c r="B6" s="430" t="s">
        <v>355</v>
      </c>
      <c r="C6" s="243" t="s">
        <v>212</v>
      </c>
      <c r="D6" s="432" t="s">
        <v>183</v>
      </c>
      <c r="E6" s="259">
        <f>1/Machine14_Acre_Hour</f>
        <v>9.8214285714285712E-2</v>
      </c>
      <c r="F6" s="431">
        <f>labor_factor_machine*E6</f>
        <v>0.12276785714285714</v>
      </c>
    </row>
    <row r="7" spans="1:13" ht="18.75" thickBot="1" x14ac:dyDescent="0.3">
      <c r="A7" s="433"/>
      <c r="B7" s="434" t="s">
        <v>356</v>
      </c>
      <c r="C7" s="435" t="str">
        <f>'Farm Machinery'!B12</f>
        <v>Semi-Tractor/Trailer</v>
      </c>
      <c r="D7" s="435"/>
      <c r="E7" s="436">
        <f>1/Machine14_Acre_Hour</f>
        <v>9.8214285714285712E-2</v>
      </c>
      <c r="F7" s="437">
        <f>labor_factor_machine*E7</f>
        <v>0.12276785714285714</v>
      </c>
    </row>
    <row r="8" spans="1:13" ht="16.5" thickBot="1" x14ac:dyDescent="0.3">
      <c r="A8" s="438" t="s">
        <v>16</v>
      </c>
      <c r="B8" s="439"/>
      <c r="C8" s="439"/>
      <c r="D8" s="439"/>
      <c r="E8" s="440">
        <f>SUM(E5:E7)</f>
        <v>0.29464285714285715</v>
      </c>
      <c r="F8" s="441">
        <f>SUM(F5:F7)</f>
        <v>0.3683035714285714</v>
      </c>
    </row>
    <row r="9" spans="1:13" ht="18" x14ac:dyDescent="0.25">
      <c r="A9" s="5" t="s">
        <v>528</v>
      </c>
      <c r="B9" s="4"/>
      <c r="C9" s="4"/>
      <c r="D9" s="4"/>
      <c r="E9" s="442"/>
      <c r="F9" s="443"/>
    </row>
    <row r="10" spans="1:13" ht="18" x14ac:dyDescent="0.25">
      <c r="A10" s="5" t="s">
        <v>357</v>
      </c>
      <c r="B10" s="4"/>
      <c r="C10" s="4"/>
      <c r="D10" s="4"/>
      <c r="E10" s="442"/>
      <c r="F10" s="443"/>
    </row>
    <row r="11" spans="1:13" ht="18" x14ac:dyDescent="0.25">
      <c r="A11" s="5" t="s">
        <v>358</v>
      </c>
      <c r="B11" s="4"/>
      <c r="C11" s="4"/>
      <c r="D11" s="4"/>
      <c r="E11" s="442"/>
      <c r="F11" s="443"/>
    </row>
    <row r="12" spans="1:13" x14ac:dyDescent="0.25">
      <c r="A12" s="5"/>
      <c r="B12" s="4"/>
      <c r="C12" s="4"/>
      <c r="D12" s="4"/>
      <c r="E12" s="442"/>
      <c r="F12" s="443"/>
    </row>
    <row r="13" spans="1:13" x14ac:dyDescent="0.25">
      <c r="B13" s="4"/>
      <c r="C13" s="4"/>
      <c r="D13" s="4"/>
      <c r="E13" s="442"/>
      <c r="F13" s="443"/>
    </row>
    <row r="14" spans="1:13" ht="16.5" thickBot="1" x14ac:dyDescent="0.3">
      <c r="A14" s="444" t="s">
        <v>509</v>
      </c>
      <c r="B14" s="444"/>
      <c r="C14" s="444"/>
      <c r="D14" s="444"/>
      <c r="E14" s="444"/>
      <c r="F14" s="444"/>
      <c r="G14" s="444"/>
      <c r="H14" s="444"/>
      <c r="I14" s="444"/>
      <c r="J14" s="444"/>
      <c r="K14" s="444"/>
      <c r="L14" s="10"/>
    </row>
    <row r="15" spans="1:13" ht="48" customHeight="1" thickBot="1" x14ac:dyDescent="0.3">
      <c r="A15" s="445"/>
      <c r="B15" s="446" t="s">
        <v>75</v>
      </c>
      <c r="C15" s="447" t="s">
        <v>168</v>
      </c>
      <c r="D15" s="448" t="s">
        <v>169</v>
      </c>
      <c r="E15" s="448" t="s">
        <v>170</v>
      </c>
      <c r="F15" s="448" t="s">
        <v>232</v>
      </c>
      <c r="G15" s="448" t="s">
        <v>171</v>
      </c>
      <c r="H15" s="448" t="s">
        <v>172</v>
      </c>
      <c r="I15" s="448" t="s">
        <v>0</v>
      </c>
      <c r="J15" s="448" t="s">
        <v>231</v>
      </c>
      <c r="K15" s="449" t="s">
        <v>16</v>
      </c>
      <c r="L15" s="450"/>
      <c r="M15" s="265"/>
    </row>
    <row r="16" spans="1:13" x14ac:dyDescent="0.25">
      <c r="A16" s="451" t="s">
        <v>66</v>
      </c>
      <c r="B16" s="452" t="s">
        <v>180</v>
      </c>
      <c r="C16" s="102" t="s">
        <v>181</v>
      </c>
      <c r="D16" s="453" t="s">
        <v>182</v>
      </c>
      <c r="E16" s="454">
        <f>('Farm Machinery Cost Calculation'!AR14+'Farm Machinery Cost Calculation'!AU14)*'Harvest &amp; Transportation'!$E$5</f>
        <v>11.077549969903526</v>
      </c>
      <c r="F16" s="454">
        <f>('Farm Machinery Cost Calculation'!$AR$15+'Farm Machinery Cost Calculation'!$AU$15)*'Harvest &amp; Transportation'!E5</f>
        <v>1.637415337313965</v>
      </c>
      <c r="G16" s="454">
        <f>('Farm Machinery Cost Calculation'!AR12+'Farm Machinery Cost Calculation'!AU12)*'Harvest &amp; Transportation'!E5</f>
        <v>4.8953849685257458</v>
      </c>
      <c r="H16" s="454">
        <f>('Farm Machinery Cost Calculation'!AR10+'Farm Machinery Cost Calculation'!AR11+'Farm Machinery Cost Calculation'!AU10+'Farm Machinery Cost Calculation'!AU11)*'Harvest &amp; Transportation'!E5</f>
        <v>5.4741621294642862</v>
      </c>
      <c r="I16" s="454">
        <f>farm_labor_cost*F5</f>
        <v>1.5223214285714286</v>
      </c>
      <c r="J16" s="454">
        <f>(G16+H16+I16)*nom_interest/2</f>
        <v>0.35675605579684383</v>
      </c>
      <c r="K16" s="455">
        <f>SUM(E16:J16)</f>
        <v>24.963589889575793</v>
      </c>
      <c r="L16" s="618"/>
      <c r="M16" s="265"/>
    </row>
    <row r="17" spans="1:13" x14ac:dyDescent="0.25">
      <c r="A17" s="451" t="s">
        <v>173</v>
      </c>
      <c r="B17" s="456" t="s">
        <v>175</v>
      </c>
      <c r="C17" s="432" t="s">
        <v>183</v>
      </c>
      <c r="D17" s="265"/>
      <c r="E17" s="454">
        <f>('Farm Machinery Cost Calculation'!H14+'Farm Machinery Cost Calculation'!AX14)*'Harvest &amp; Transportation'!E6</f>
        <v>2.7630022032692936</v>
      </c>
      <c r="F17" s="454">
        <f>('Farm Machinery Cost Calculation'!$H15+'Farm Machinery Cost Calculation'!$AX15)*'Harvest &amp; Transportation'!$E$6</f>
        <v>0.55933536078186741</v>
      </c>
      <c r="G17" s="454">
        <f>('Farm Machinery Cost Calculation'!H12+'Farm Machinery Cost Calculation'!AX12)*'Harvest &amp; Transportation'!E6</f>
        <v>2.4549051240400082</v>
      </c>
      <c r="H17" s="454">
        <f>('Farm Machinery Cost Calculation'!$H10+'Farm Machinery Cost Calculation'!$H11+'Farm Machinery Cost Calculation'!$AX10+'Farm Machinery Cost Calculation'!$AX11)*'Harvest &amp; Transportation'!$E$6</f>
        <v>2.6154330174107145</v>
      </c>
      <c r="I17" s="454">
        <f>farm_labor_cost*F6</f>
        <v>1.5223214285714286</v>
      </c>
      <c r="J17" s="454">
        <f>(G17+H17+I17)*nom_interest/2</f>
        <v>0.19777978710066454</v>
      </c>
      <c r="K17" s="455">
        <f>SUM(E17:J17)</f>
        <v>10.112776921173976</v>
      </c>
      <c r="L17" s="618"/>
      <c r="M17" s="454"/>
    </row>
    <row r="18" spans="1:13" ht="16.5" thickBot="1" x14ac:dyDescent="0.3">
      <c r="A18" s="457" t="s">
        <v>173</v>
      </c>
      <c r="B18" s="458" t="s">
        <v>174</v>
      </c>
      <c r="C18" s="459"/>
      <c r="D18" s="460" t="s">
        <v>213</v>
      </c>
      <c r="E18" s="454">
        <f>('Farm Machinery Cost Calculation'!AL14)*'Harvest &amp; Transportation'!E7</f>
        <v>0.9162327289189538</v>
      </c>
      <c r="F18" s="454">
        <f>('Farm Machinery Cost Calculation'!$AL15)*'Harvest &amp; Transportation'!$E$7</f>
        <v>0.24741878059635061</v>
      </c>
      <c r="G18" s="454">
        <f>('Farm Machinery Cost Calculation'!AL12)*'Harvest &amp; Transportation'!E7</f>
        <v>2.2413230712845884</v>
      </c>
      <c r="H18" s="454">
        <f>('Farm Machinery Cost Calculation'!$AL11)*'Harvest &amp; Transportation'!$E$7</f>
        <v>0.88927267098214269</v>
      </c>
      <c r="I18" s="454">
        <f>truck_labor_cost*F7</f>
        <v>2.9046875000000001</v>
      </c>
      <c r="J18" s="454">
        <f>(G18+H18+I18)*nom_interest/2</f>
        <v>0.18105849726800191</v>
      </c>
      <c r="K18" s="455">
        <f>SUM(E18:J18)</f>
        <v>7.3799932490500373</v>
      </c>
      <c r="L18" s="618"/>
      <c r="M18" s="265"/>
    </row>
    <row r="19" spans="1:13" ht="16.5" thickBot="1" x14ac:dyDescent="0.3">
      <c r="A19" s="461" t="s">
        <v>16</v>
      </c>
      <c r="B19" s="462"/>
      <c r="C19" s="463"/>
      <c r="D19" s="464"/>
      <c r="E19" s="465">
        <f t="shared" ref="E19:K19" si="0">SUM(E16:E18)</f>
        <v>14.756784902091773</v>
      </c>
      <c r="F19" s="465">
        <f>SUM(F16:F18)</f>
        <v>2.4441694786921833</v>
      </c>
      <c r="G19" s="465">
        <f t="shared" si="0"/>
        <v>9.5916131638503419</v>
      </c>
      <c r="H19" s="465">
        <f t="shared" si="0"/>
        <v>8.9788678178571431</v>
      </c>
      <c r="I19" s="465">
        <f t="shared" si="0"/>
        <v>5.9493303571428573</v>
      </c>
      <c r="J19" s="465">
        <f t="shared" si="0"/>
        <v>0.73559434016551029</v>
      </c>
      <c r="K19" s="466">
        <f t="shared" si="0"/>
        <v>42.456360059799806</v>
      </c>
      <c r="L19" s="618"/>
      <c r="M19" s="265"/>
    </row>
    <row r="22" spans="1:13" ht="16.5" thickBot="1" x14ac:dyDescent="0.3">
      <c r="A22" s="4" t="s">
        <v>475</v>
      </c>
      <c r="B22" s="5"/>
      <c r="C22" s="5"/>
      <c r="D22" s="5"/>
    </row>
    <row r="23" spans="1:13" x14ac:dyDescent="0.25">
      <c r="A23" s="467"/>
      <c r="B23" s="468" t="s">
        <v>237</v>
      </c>
      <c r="C23" s="419"/>
      <c r="D23" s="469" t="s">
        <v>238</v>
      </c>
      <c r="F23" s="50"/>
    </row>
    <row r="24" spans="1:13" ht="16.5" thickBot="1" x14ac:dyDescent="0.3">
      <c r="A24" s="433" t="s">
        <v>1</v>
      </c>
      <c r="B24" s="530" t="s">
        <v>239</v>
      </c>
      <c r="C24" s="530" t="s">
        <v>236</v>
      </c>
      <c r="D24" s="683" t="s">
        <v>239</v>
      </c>
      <c r="F24" s="470"/>
    </row>
    <row r="25" spans="1:13" x14ac:dyDescent="0.25">
      <c r="A25" s="467" t="s">
        <v>240</v>
      </c>
      <c r="B25" s="419">
        <f>25*2</f>
        <v>50</v>
      </c>
      <c r="C25" s="419">
        <f>50*2</f>
        <v>100</v>
      </c>
      <c r="D25" s="724">
        <f>100*2</f>
        <v>200</v>
      </c>
      <c r="G25" s="49"/>
    </row>
    <row r="26" spans="1:13" x14ac:dyDescent="0.25">
      <c r="A26" s="471" t="s">
        <v>241</v>
      </c>
      <c r="B26" s="243">
        <f>B25/35</f>
        <v>1.4285714285714286</v>
      </c>
      <c r="C26" s="119">
        <f>transport_semitractor</f>
        <v>2.8571428571428572</v>
      </c>
      <c r="D26" s="472">
        <f>D25/35</f>
        <v>5.7142857142857144</v>
      </c>
      <c r="E26" s="34"/>
      <c r="G26" s="49"/>
    </row>
    <row r="27" spans="1:13" x14ac:dyDescent="0.25">
      <c r="A27" s="725" t="s">
        <v>530</v>
      </c>
      <c r="B27" s="243">
        <f>'Farm Machinery Cost Calculation'!AL20+truck_labor_cost</f>
        <v>130.51313297487312</v>
      </c>
      <c r="C27" s="243">
        <f>'Farm Machinery Cost Calculation'!AL20+truck_labor_cost</f>
        <v>130.51313297487312</v>
      </c>
      <c r="D27" s="473">
        <f>'Farm Machinery Cost Calculation'!AL20+truck_labor_cost</f>
        <v>130.51313297487312</v>
      </c>
      <c r="E27" s="474"/>
    </row>
    <row r="28" spans="1:13" x14ac:dyDescent="0.25">
      <c r="A28" s="716" t="s">
        <v>531</v>
      </c>
      <c r="B28" s="243">
        <f>B26*B27+K18</f>
        <v>193.82732607029735</v>
      </c>
      <c r="C28" s="243">
        <f>C26*C27+K18</f>
        <v>380.27465889154462</v>
      </c>
      <c r="D28" s="472">
        <f>D26*D27+K18</f>
        <v>753.16932453403922</v>
      </c>
      <c r="E28" s="34"/>
    </row>
    <row r="29" spans="1:13" x14ac:dyDescent="0.25">
      <c r="A29" s="716" t="s">
        <v>532</v>
      </c>
      <c r="B29" s="713">
        <f>Camelina_pounds_bushel*semi_tractor_capacity</f>
        <v>44800</v>
      </c>
      <c r="C29" s="713">
        <f>Camelina_pounds_bushel*semi_tractor_capacity</f>
        <v>44800</v>
      </c>
      <c r="D29" s="714">
        <f>Camelina_pounds_bushel*semi_tractor_capacity</f>
        <v>44800</v>
      </c>
      <c r="E29" s="34"/>
    </row>
    <row r="30" spans="1:13" x14ac:dyDescent="0.25">
      <c r="A30" s="716" t="s">
        <v>195</v>
      </c>
      <c r="B30" s="720">
        <f>B28/B29</f>
        <v>4.3265028140691371E-3</v>
      </c>
      <c r="C30" s="720">
        <f>C28/C29</f>
        <v>8.4882736359719775E-3</v>
      </c>
      <c r="D30" s="431">
        <f>D28/D29</f>
        <v>1.681181527977766E-2</v>
      </c>
      <c r="E30" s="34"/>
    </row>
    <row r="31" spans="1:13" ht="16.5" thickBot="1" x14ac:dyDescent="0.3">
      <c r="A31" s="721" t="s">
        <v>126</v>
      </c>
      <c r="B31" s="722">
        <f>B28/B29*Camelina_yield</f>
        <v>4.5428279547725943</v>
      </c>
      <c r="C31" s="722">
        <f>C28/C29*Camelina_yield</f>
        <v>8.9126873177705761</v>
      </c>
      <c r="D31" s="723">
        <f>D28/D29*Camelina_yield</f>
        <v>17.652406043766543</v>
      </c>
      <c r="E31" s="34"/>
    </row>
    <row r="32" spans="1:13" x14ac:dyDescent="0.25">
      <c r="A32" s="33" t="s">
        <v>242</v>
      </c>
    </row>
    <row r="33" spans="1:8" x14ac:dyDescent="0.25">
      <c r="A33" s="715" t="s">
        <v>527</v>
      </c>
      <c r="B33" s="715"/>
    </row>
    <row r="38" spans="1:8" ht="15.75" customHeight="1" x14ac:dyDescent="0.25">
      <c r="A38" s="692"/>
      <c r="B38" s="692"/>
      <c r="C38" s="692"/>
      <c r="D38" s="692"/>
      <c r="E38" s="692"/>
      <c r="F38" s="692"/>
      <c r="G38" s="692"/>
      <c r="H38" s="692"/>
    </row>
    <row r="39" spans="1:8" x14ac:dyDescent="0.25">
      <c r="A39" s="692"/>
      <c r="B39" s="692"/>
      <c r="C39" s="692"/>
      <c r="D39" s="692"/>
      <c r="E39" s="692"/>
      <c r="F39" s="692"/>
      <c r="G39" s="692"/>
      <c r="H39" s="692"/>
    </row>
    <row r="40" spans="1:8" x14ac:dyDescent="0.25">
      <c r="A40" s="692"/>
      <c r="B40" s="692"/>
      <c r="C40" s="692"/>
      <c r="D40" s="692"/>
      <c r="E40" s="692"/>
      <c r="F40" s="692"/>
      <c r="G40" s="692"/>
      <c r="H40" s="692"/>
    </row>
    <row r="41" spans="1:8" x14ac:dyDescent="0.25">
      <c r="A41" s="692"/>
      <c r="B41" s="692"/>
      <c r="C41" s="692"/>
      <c r="D41" s="692"/>
      <c r="E41" s="692"/>
      <c r="F41" s="692"/>
      <c r="G41" s="692"/>
      <c r="H41" s="692"/>
    </row>
    <row r="42" spans="1:8" x14ac:dyDescent="0.25">
      <c r="A42" s="692"/>
      <c r="B42" s="692"/>
      <c r="C42" s="692"/>
      <c r="D42" s="692"/>
      <c r="E42" s="692"/>
      <c r="F42" s="692"/>
      <c r="G42" s="692"/>
      <c r="H42" s="692"/>
    </row>
    <row r="43" spans="1:8" x14ac:dyDescent="0.25">
      <c r="A43" s="692"/>
      <c r="B43" s="692"/>
      <c r="C43" s="692"/>
      <c r="D43" s="692"/>
      <c r="E43" s="692"/>
      <c r="F43" s="692"/>
      <c r="G43" s="692"/>
      <c r="H43" s="692"/>
    </row>
    <row r="44" spans="1:8" x14ac:dyDescent="0.25">
      <c r="A44" s="692"/>
      <c r="B44" s="692"/>
      <c r="C44" s="692"/>
      <c r="D44" s="692"/>
      <c r="E44" s="692"/>
      <c r="F44" s="692"/>
      <c r="G44" s="692"/>
      <c r="H44" s="692"/>
    </row>
    <row r="45" spans="1:8" x14ac:dyDescent="0.25">
      <c r="A45" s="153"/>
      <c r="B45" s="153"/>
      <c r="C45" s="153"/>
      <c r="D45" s="153"/>
      <c r="E45" s="153"/>
      <c r="F45" s="153"/>
      <c r="G45" s="153"/>
      <c r="H45" s="153"/>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05"/>
  <sheetViews>
    <sheetView topLeftCell="A14" zoomScale="110" zoomScaleNormal="110" workbookViewId="0">
      <selection activeCell="B32" sqref="B32"/>
    </sheetView>
  </sheetViews>
  <sheetFormatPr defaultColWidth="9.140625" defaultRowHeight="12.75" x14ac:dyDescent="0.2"/>
  <cols>
    <col min="1" max="1" width="5.28515625" style="374" customWidth="1"/>
    <col min="2" max="2" width="36.7109375" style="374" customWidth="1"/>
    <col min="3" max="3" width="17" style="374" bestFit="1" customWidth="1"/>
    <col min="4" max="4" width="64" style="374" bestFit="1" customWidth="1"/>
    <col min="5" max="9" width="9.140625" style="374"/>
    <col min="10" max="10" width="17.140625" style="374" customWidth="1"/>
    <col min="11" max="12" width="9.140625" style="374"/>
    <col min="13" max="13" width="12.42578125" style="374" bestFit="1" customWidth="1"/>
    <col min="14" max="14" width="9.140625" style="374"/>
    <col min="15" max="15" width="14.85546875" style="374" customWidth="1"/>
    <col min="16" max="16" width="21.7109375" style="374" bestFit="1" customWidth="1"/>
    <col min="17" max="17" width="11.42578125" style="374" bestFit="1" customWidth="1"/>
    <col min="18" max="18" width="9.140625" style="374"/>
    <col min="19" max="19" width="17" style="374" bestFit="1" customWidth="1"/>
    <col min="20" max="20" width="13.7109375" style="374" bestFit="1" customWidth="1"/>
    <col min="21" max="16384" width="9.140625" style="374"/>
  </cols>
  <sheetData>
    <row r="1" spans="1:16" ht="18" x14ac:dyDescent="0.2">
      <c r="A1" s="799" t="s">
        <v>439</v>
      </c>
      <c r="B1" s="799"/>
      <c r="C1" s="799"/>
      <c r="D1" s="799"/>
      <c r="E1" s="799"/>
      <c r="F1" s="799"/>
      <c r="G1" s="799"/>
      <c r="H1" s="799"/>
    </row>
    <row r="2" spans="1:16" x14ac:dyDescent="0.2">
      <c r="A2" s="375" t="s">
        <v>78</v>
      </c>
      <c r="B2" s="376" t="s">
        <v>79</v>
      </c>
      <c r="C2" s="376" t="s">
        <v>9</v>
      </c>
      <c r="D2" s="376" t="s">
        <v>6</v>
      </c>
      <c r="E2" s="377" t="s">
        <v>10</v>
      </c>
      <c r="F2" s="376"/>
      <c r="G2" s="377"/>
      <c r="H2" s="378" t="s">
        <v>262</v>
      </c>
      <c r="O2" s="374" t="s">
        <v>234</v>
      </c>
      <c r="P2" s="374">
        <f>'Budget Summary'!G5-'Budget Summary'!G16-'Budget Summary'!G24</f>
        <v>-2.8938552460704869</v>
      </c>
    </row>
    <row r="3" spans="1:16" ht="15" x14ac:dyDescent="0.25">
      <c r="A3" s="379">
        <v>1</v>
      </c>
      <c r="B3" s="380" t="s">
        <v>100</v>
      </c>
      <c r="C3" s="381">
        <f>'National Analysis'!F8</f>
        <v>12.4</v>
      </c>
      <c r="D3" s="374" t="s">
        <v>101</v>
      </c>
      <c r="E3" s="382" t="s">
        <v>438</v>
      </c>
      <c r="G3" s="383"/>
      <c r="H3" s="384"/>
    </row>
    <row r="4" spans="1:16" ht="15" x14ac:dyDescent="0.25">
      <c r="A4" s="379">
        <v>2</v>
      </c>
      <c r="B4" s="380" t="s">
        <v>102</v>
      </c>
      <c r="C4" s="381">
        <f>'National Analysis'!G8</f>
        <v>23.66</v>
      </c>
      <c r="D4" s="374" t="s">
        <v>103</v>
      </c>
      <c r="E4" s="382" t="s">
        <v>438</v>
      </c>
      <c r="G4" s="383"/>
      <c r="H4" s="384"/>
    </row>
    <row r="5" spans="1:16" x14ac:dyDescent="0.2">
      <c r="A5" s="379">
        <v>3</v>
      </c>
      <c r="B5" s="374" t="s">
        <v>194</v>
      </c>
      <c r="C5" s="385">
        <v>10</v>
      </c>
      <c r="D5" s="386" t="s">
        <v>190</v>
      </c>
      <c r="E5" s="387" t="s">
        <v>293</v>
      </c>
    </row>
    <row r="6" spans="1:16" x14ac:dyDescent="0.2">
      <c r="A6" s="703">
        <v>4</v>
      </c>
      <c r="B6" s="698" t="s">
        <v>516</v>
      </c>
      <c r="C6" s="704">
        <v>0.12</v>
      </c>
      <c r="D6" s="696" t="s">
        <v>195</v>
      </c>
      <c r="E6" s="701" t="s">
        <v>519</v>
      </c>
      <c r="F6" s="702"/>
    </row>
    <row r="7" spans="1:16" x14ac:dyDescent="0.2">
      <c r="A7" s="703"/>
      <c r="B7" s="698" t="s">
        <v>517</v>
      </c>
      <c r="C7" s="704">
        <v>0.12</v>
      </c>
      <c r="D7" s="696" t="s">
        <v>195</v>
      </c>
      <c r="E7" s="701" t="s">
        <v>519</v>
      </c>
      <c r="F7" s="702"/>
    </row>
    <row r="8" spans="1:16" x14ac:dyDescent="0.2">
      <c r="A8" s="703">
        <v>5</v>
      </c>
      <c r="B8" s="698" t="s">
        <v>518</v>
      </c>
      <c r="C8" s="699">
        <v>1050</v>
      </c>
      <c r="D8" s="696" t="s">
        <v>315</v>
      </c>
      <c r="E8" s="701" t="s">
        <v>520</v>
      </c>
      <c r="F8" s="702"/>
    </row>
    <row r="9" spans="1:16" x14ac:dyDescent="0.2">
      <c r="A9" s="379"/>
      <c r="B9" s="388" t="s">
        <v>255</v>
      </c>
      <c r="C9" s="389">
        <v>5</v>
      </c>
      <c r="D9" s="386"/>
      <c r="E9" s="387"/>
    </row>
    <row r="10" spans="1:16" x14ac:dyDescent="0.2">
      <c r="A10" s="379">
        <v>6</v>
      </c>
      <c r="B10" s="386" t="s">
        <v>80</v>
      </c>
      <c r="C10" s="390">
        <v>0.15</v>
      </c>
      <c r="D10" s="386" t="s">
        <v>77</v>
      </c>
      <c r="E10" s="391" t="s">
        <v>253</v>
      </c>
      <c r="F10" s="392"/>
      <c r="G10" s="383"/>
      <c r="H10" s="392"/>
    </row>
    <row r="11" spans="1:16" x14ac:dyDescent="0.2">
      <c r="A11" s="379">
        <v>7</v>
      </c>
      <c r="B11" s="386" t="s">
        <v>105</v>
      </c>
      <c r="C11" s="393">
        <v>0.85</v>
      </c>
      <c r="D11" s="374" t="s">
        <v>83</v>
      </c>
      <c r="E11" s="391" t="s">
        <v>253</v>
      </c>
    </row>
    <row r="12" spans="1:16" x14ac:dyDescent="0.2">
      <c r="A12" s="379">
        <v>8</v>
      </c>
      <c r="B12" s="394" t="s">
        <v>106</v>
      </c>
      <c r="C12" s="393">
        <v>0.1</v>
      </c>
      <c r="D12" s="386" t="s">
        <v>95</v>
      </c>
    </row>
    <row r="13" spans="1:16" x14ac:dyDescent="0.2">
      <c r="A13" s="379">
        <v>9</v>
      </c>
      <c r="B13" s="374" t="s">
        <v>104</v>
      </c>
      <c r="C13" s="395">
        <v>1.25</v>
      </c>
      <c r="D13" s="374" t="s">
        <v>76</v>
      </c>
      <c r="E13" s="382" t="s">
        <v>67</v>
      </c>
      <c r="G13" s="383"/>
      <c r="H13" s="392"/>
    </row>
    <row r="14" spans="1:16" x14ac:dyDescent="0.2">
      <c r="A14" s="379">
        <v>22</v>
      </c>
      <c r="B14" s="396" t="s">
        <v>108</v>
      </c>
      <c r="C14" s="397"/>
      <c r="D14" s="386"/>
      <c r="E14" s="387"/>
    </row>
    <row r="15" spans="1:16" x14ac:dyDescent="0.2">
      <c r="A15" s="379"/>
      <c r="B15" s="398" t="s">
        <v>368</v>
      </c>
      <c r="C15" s="399">
        <f>1/'Farm Machinery'!L6</f>
        <v>9.8214285714285712E-2</v>
      </c>
      <c r="D15" s="386" t="s">
        <v>369</v>
      </c>
      <c r="E15" s="387" t="s">
        <v>258</v>
      </c>
    </row>
    <row r="16" spans="1:16" x14ac:dyDescent="0.2">
      <c r="A16" s="379"/>
      <c r="B16" s="400" t="s">
        <v>360</v>
      </c>
      <c r="C16" s="399">
        <f>1/'Farm Machinery'!L5</f>
        <v>1.2731481481481481E-2</v>
      </c>
      <c r="D16" s="386" t="str">
        <f>'Farm Machinery'!B5</f>
        <v>Sprayer, S.P,, 90` boom</v>
      </c>
      <c r="E16" s="387" t="s">
        <v>258</v>
      </c>
    </row>
    <row r="17" spans="1:7" x14ac:dyDescent="0.2">
      <c r="A17" s="379"/>
      <c r="B17" s="400" t="s">
        <v>110</v>
      </c>
      <c r="C17" s="399">
        <f>1/'Farm Machinery'!L4</f>
        <v>0.11785714285714287</v>
      </c>
      <c r="D17" s="386" t="str">
        <f>'Farm Machinery'!B4</f>
        <v xml:space="preserve">NT Grain Drill (20 ft)  </v>
      </c>
      <c r="E17" s="387" t="s">
        <v>258</v>
      </c>
    </row>
    <row r="18" spans="1:7" x14ac:dyDescent="0.2">
      <c r="A18" s="379"/>
      <c r="B18" s="400" t="s">
        <v>109</v>
      </c>
      <c r="C18" s="399">
        <v>6.7346938775510221E-2</v>
      </c>
      <c r="D18" s="386" t="str">
        <f>'Farm Machinery'!B3</f>
        <v xml:space="preserve">Tractor, 150 H.P.,W/Cab, Air       </v>
      </c>
      <c r="E18" s="709" t="s">
        <v>371</v>
      </c>
    </row>
    <row r="19" spans="1:7" x14ac:dyDescent="0.2">
      <c r="A19" s="379"/>
      <c r="B19" s="400" t="s">
        <v>141</v>
      </c>
      <c r="C19" s="399">
        <f>spring_spray60</f>
        <v>1.2731481481481481E-2</v>
      </c>
      <c r="D19" s="386" t="str">
        <f>'Farm Machinery'!B5</f>
        <v>Sprayer, S.P,, 90` boom</v>
      </c>
      <c r="E19" s="709" t="s">
        <v>371</v>
      </c>
    </row>
    <row r="20" spans="1:7" x14ac:dyDescent="0.2">
      <c r="A20" s="379"/>
      <c r="B20" s="400" t="s">
        <v>111</v>
      </c>
      <c r="C20" s="399">
        <v>1.2999999999999999E-2</v>
      </c>
      <c r="D20" s="386" t="str">
        <f>'Farm Machinery'!B5</f>
        <v>Sprayer, S.P,, 90` boom</v>
      </c>
      <c r="E20" s="387" t="s">
        <v>371</v>
      </c>
    </row>
    <row r="21" spans="1:7" x14ac:dyDescent="0.2">
      <c r="A21" s="379"/>
      <c r="B21" s="400" t="s">
        <v>197</v>
      </c>
      <c r="C21" s="399">
        <v>0</v>
      </c>
      <c r="D21" s="386" t="s">
        <v>51</v>
      </c>
      <c r="E21" s="387" t="s">
        <v>371</v>
      </c>
    </row>
    <row r="22" spans="1:7" x14ac:dyDescent="0.2">
      <c r="A22" s="379"/>
      <c r="B22" s="400" t="s">
        <v>198</v>
      </c>
      <c r="C22" s="399">
        <v>0</v>
      </c>
      <c r="D22" s="386" t="s">
        <v>51</v>
      </c>
      <c r="E22" s="387" t="s">
        <v>371</v>
      </c>
    </row>
    <row r="23" spans="1:7" x14ac:dyDescent="0.2">
      <c r="A23" s="379"/>
      <c r="B23" s="400" t="s">
        <v>208</v>
      </c>
      <c r="C23" s="399">
        <f>1/Machine14_Acre_Hour</f>
        <v>9.8214285714285712E-2</v>
      </c>
      <c r="D23" s="386" t="s">
        <v>209</v>
      </c>
      <c r="E23" s="387" t="s">
        <v>258</v>
      </c>
    </row>
    <row r="24" spans="1:7" x14ac:dyDescent="0.2">
      <c r="A24" s="379"/>
      <c r="B24" s="400" t="s">
        <v>210</v>
      </c>
      <c r="C24" s="399">
        <f>1/((4*30*0.7)/8.25)</f>
        <v>9.8214285714285712E-2</v>
      </c>
      <c r="D24" s="386" t="s">
        <v>211</v>
      </c>
      <c r="E24" s="387" t="s">
        <v>259</v>
      </c>
    </row>
    <row r="25" spans="1:7" x14ac:dyDescent="0.2">
      <c r="A25" s="379"/>
      <c r="B25" s="400" t="s">
        <v>140</v>
      </c>
      <c r="C25" s="399">
        <f>100/35</f>
        <v>2.8571428571428572</v>
      </c>
      <c r="D25" s="386" t="s">
        <v>70</v>
      </c>
      <c r="E25" s="387" t="s">
        <v>434</v>
      </c>
    </row>
    <row r="26" spans="1:7" x14ac:dyDescent="0.2">
      <c r="A26" s="379"/>
      <c r="B26" s="400" t="s">
        <v>214</v>
      </c>
      <c r="C26" s="399">
        <v>800</v>
      </c>
      <c r="D26" s="386" t="s">
        <v>215</v>
      </c>
      <c r="E26" s="387" t="s">
        <v>433</v>
      </c>
    </row>
    <row r="27" spans="1:7" x14ac:dyDescent="0.2">
      <c r="A27" s="703"/>
      <c r="B27" s="707" t="s">
        <v>523</v>
      </c>
      <c r="C27" s="712">
        <v>56</v>
      </c>
      <c r="D27" s="700" t="s">
        <v>524</v>
      </c>
      <c r="E27" s="709" t="s">
        <v>522</v>
      </c>
      <c r="F27" s="702"/>
      <c r="G27" s="702"/>
    </row>
    <row r="28" spans="1:7" x14ac:dyDescent="0.2">
      <c r="A28" s="703"/>
      <c r="B28" s="707" t="s">
        <v>216</v>
      </c>
      <c r="C28" s="712">
        <f>semi_tractor_capacity*Camelina_pounds_bushel/Camelina_yield</f>
        <v>42.666666666666664</v>
      </c>
      <c r="D28" s="700" t="s">
        <v>217</v>
      </c>
      <c r="E28" s="387"/>
    </row>
    <row r="29" spans="1:7" x14ac:dyDescent="0.2">
      <c r="A29" s="379">
        <v>25</v>
      </c>
      <c r="B29" s="396" t="s">
        <v>526</v>
      </c>
      <c r="C29" s="397"/>
      <c r="D29" s="386"/>
      <c r="E29" s="387"/>
    </row>
    <row r="30" spans="1:7" x14ac:dyDescent="0.2">
      <c r="A30" s="703"/>
      <c r="B30" s="707" t="s">
        <v>112</v>
      </c>
      <c r="C30" s="711">
        <v>5</v>
      </c>
      <c r="D30" s="700" t="s">
        <v>315</v>
      </c>
      <c r="E30" s="709" t="s">
        <v>522</v>
      </c>
    </row>
    <row r="31" spans="1:7" x14ac:dyDescent="0.2">
      <c r="A31" s="710"/>
      <c r="B31" s="707" t="s">
        <v>113</v>
      </c>
      <c r="C31" s="711">
        <v>0</v>
      </c>
      <c r="D31" s="700" t="s">
        <v>315</v>
      </c>
      <c r="E31" s="709" t="s">
        <v>574</v>
      </c>
    </row>
    <row r="32" spans="1:7" x14ac:dyDescent="0.2">
      <c r="A32" s="379"/>
      <c r="B32" s="707" t="s">
        <v>114</v>
      </c>
      <c r="C32" s="711">
        <v>0</v>
      </c>
      <c r="D32" s="700" t="s">
        <v>315</v>
      </c>
      <c r="E32" s="709" t="s">
        <v>574</v>
      </c>
    </row>
    <row r="33" spans="1:5" x14ac:dyDescent="0.2">
      <c r="A33" s="703"/>
      <c r="B33" s="707" t="s">
        <v>117</v>
      </c>
      <c r="C33" s="711">
        <v>40</v>
      </c>
      <c r="D33" s="700" t="s">
        <v>315</v>
      </c>
      <c r="E33" s="709" t="s">
        <v>556</v>
      </c>
    </row>
    <row r="34" spans="1:5" x14ac:dyDescent="0.2">
      <c r="A34" s="379"/>
      <c r="B34" s="400" t="s">
        <v>184</v>
      </c>
      <c r="C34" s="401">
        <v>0</v>
      </c>
      <c r="D34" s="700" t="s">
        <v>315</v>
      </c>
      <c r="E34" s="387" t="s">
        <v>8</v>
      </c>
    </row>
    <row r="35" spans="1:5" x14ac:dyDescent="0.2">
      <c r="A35" s="379"/>
      <c r="B35" s="400" t="s">
        <v>185</v>
      </c>
      <c r="C35" s="401">
        <v>0</v>
      </c>
      <c r="D35" s="700" t="s">
        <v>315</v>
      </c>
      <c r="E35" s="387" t="s">
        <v>8</v>
      </c>
    </row>
    <row r="36" spans="1:5" x14ac:dyDescent="0.2">
      <c r="A36" s="703"/>
      <c r="B36" s="707" t="s">
        <v>186</v>
      </c>
      <c r="C36" s="711">
        <v>20</v>
      </c>
      <c r="D36" s="700" t="s">
        <v>315</v>
      </c>
      <c r="E36" s="709" t="s">
        <v>556</v>
      </c>
    </row>
    <row r="37" spans="1:5" x14ac:dyDescent="0.2">
      <c r="A37" s="379"/>
      <c r="B37" s="400" t="s">
        <v>199</v>
      </c>
      <c r="C37" s="401">
        <v>0</v>
      </c>
      <c r="D37" s="386" t="s">
        <v>123</v>
      </c>
      <c r="E37" s="387" t="s">
        <v>8</v>
      </c>
    </row>
    <row r="38" spans="1:5" x14ac:dyDescent="0.2">
      <c r="A38" s="379"/>
      <c r="B38" s="400" t="s">
        <v>201</v>
      </c>
      <c r="C38" s="401">
        <v>0</v>
      </c>
      <c r="D38" s="386" t="s">
        <v>123</v>
      </c>
      <c r="E38" s="387" t="s">
        <v>8</v>
      </c>
    </row>
    <row r="39" spans="1:5" x14ac:dyDescent="0.2">
      <c r="A39" s="379"/>
      <c r="B39" s="400" t="s">
        <v>115</v>
      </c>
      <c r="C39" s="401">
        <v>0</v>
      </c>
      <c r="D39" s="386" t="s">
        <v>122</v>
      </c>
      <c r="E39" s="387" t="s">
        <v>8</v>
      </c>
    </row>
    <row r="40" spans="1:5" x14ac:dyDescent="0.2">
      <c r="A40" s="379"/>
      <c r="B40" s="400" t="s">
        <v>206</v>
      </c>
      <c r="C40" s="401">
        <v>0</v>
      </c>
      <c r="D40" s="386" t="s">
        <v>123</v>
      </c>
      <c r="E40" s="387" t="s">
        <v>8</v>
      </c>
    </row>
    <row r="41" spans="1:5" x14ac:dyDescent="0.2">
      <c r="A41" s="710"/>
      <c r="B41" s="707" t="s">
        <v>116</v>
      </c>
      <c r="C41" s="708">
        <v>2</v>
      </c>
      <c r="D41" s="700" t="s">
        <v>124</v>
      </c>
      <c r="E41" s="709" t="s">
        <v>568</v>
      </c>
    </row>
    <row r="42" spans="1:5" ht="15" x14ac:dyDescent="0.25">
      <c r="A42" s="379"/>
      <c r="B42" s="403" t="s">
        <v>118</v>
      </c>
      <c r="C42" s="402">
        <f>'National Analysis'!I8</f>
        <v>0.33</v>
      </c>
      <c r="D42" s="386" t="s">
        <v>124</v>
      </c>
      <c r="E42" s="382" t="s">
        <v>438</v>
      </c>
    </row>
    <row r="43" spans="1:5" x14ac:dyDescent="0.2">
      <c r="A43" s="379"/>
      <c r="B43" s="400" t="s">
        <v>119</v>
      </c>
      <c r="C43" s="402">
        <f>'National Analysis'!J8</f>
        <v>0.32</v>
      </c>
      <c r="D43" s="386" t="s">
        <v>124</v>
      </c>
      <c r="E43" s="382" t="s">
        <v>438</v>
      </c>
    </row>
    <row r="44" spans="1:5" x14ac:dyDescent="0.2">
      <c r="A44" s="379"/>
      <c r="B44" s="400" t="s">
        <v>276</v>
      </c>
      <c r="C44" s="402">
        <v>0</v>
      </c>
      <c r="D44" s="386" t="s">
        <v>124</v>
      </c>
      <c r="E44" s="387" t="s">
        <v>8</v>
      </c>
    </row>
    <row r="45" spans="1:5" ht="15" x14ac:dyDescent="0.25">
      <c r="A45" s="379"/>
      <c r="B45" s="403" t="s">
        <v>120</v>
      </c>
      <c r="C45" s="402">
        <f>'National Analysis'!H8</f>
        <v>0.44</v>
      </c>
      <c r="D45" s="386" t="s">
        <v>124</v>
      </c>
      <c r="E45" s="382" t="s">
        <v>438</v>
      </c>
    </row>
    <row r="46" spans="1:5" x14ac:dyDescent="0.2">
      <c r="A46" s="379"/>
      <c r="B46" s="400" t="s">
        <v>187</v>
      </c>
      <c r="C46" s="402">
        <f>36.5/2000</f>
        <v>1.8249999999999999E-2</v>
      </c>
      <c r="D46" s="386" t="s">
        <v>124</v>
      </c>
      <c r="E46" s="387" t="s">
        <v>8</v>
      </c>
    </row>
    <row r="47" spans="1:5" x14ac:dyDescent="0.2">
      <c r="A47" s="379"/>
      <c r="B47" s="400" t="s">
        <v>188</v>
      </c>
      <c r="C47" s="402">
        <v>5.33</v>
      </c>
      <c r="D47" s="386" t="s">
        <v>124</v>
      </c>
      <c r="E47" s="387" t="s">
        <v>243</v>
      </c>
    </row>
    <row r="48" spans="1:5" x14ac:dyDescent="0.2">
      <c r="A48" s="379"/>
      <c r="B48" s="400" t="s">
        <v>189</v>
      </c>
      <c r="C48" s="402">
        <v>0.35</v>
      </c>
      <c r="D48" s="386" t="s">
        <v>124</v>
      </c>
      <c r="E48" s="387" t="s">
        <v>200</v>
      </c>
    </row>
    <row r="49" spans="1:14" x14ac:dyDescent="0.2">
      <c r="A49" s="379"/>
      <c r="B49" s="400" t="s">
        <v>202</v>
      </c>
      <c r="C49" s="402">
        <v>5</v>
      </c>
      <c r="D49" s="386" t="s">
        <v>126</v>
      </c>
      <c r="E49" s="387" t="s">
        <v>200</v>
      </c>
      <c r="N49" s="374" t="s">
        <v>290</v>
      </c>
    </row>
    <row r="50" spans="1:14" x14ac:dyDescent="0.2">
      <c r="A50" s="379"/>
      <c r="B50" s="400" t="s">
        <v>203</v>
      </c>
      <c r="C50" s="402">
        <v>9</v>
      </c>
      <c r="D50" s="386" t="s">
        <v>126</v>
      </c>
      <c r="E50" s="387" t="s">
        <v>200</v>
      </c>
    </row>
    <row r="51" spans="1:14" x14ac:dyDescent="0.2">
      <c r="A51" s="379"/>
      <c r="B51" s="400" t="s">
        <v>121</v>
      </c>
      <c r="C51" s="402">
        <v>27.5</v>
      </c>
      <c r="D51" s="386" t="s">
        <v>125</v>
      </c>
      <c r="E51" s="387" t="s">
        <v>200</v>
      </c>
    </row>
    <row r="52" spans="1:14" x14ac:dyDescent="0.2">
      <c r="A52" s="379"/>
      <c r="B52" s="400" t="s">
        <v>207</v>
      </c>
      <c r="C52" s="402">
        <v>17.5</v>
      </c>
      <c r="D52" s="386" t="s">
        <v>126</v>
      </c>
      <c r="E52" s="387" t="s">
        <v>200</v>
      </c>
    </row>
    <row r="53" spans="1:14" ht="15" x14ac:dyDescent="0.25">
      <c r="B53" s="404" t="s">
        <v>127</v>
      </c>
      <c r="C53" s="405">
        <f>'National Analysis'!E8</f>
        <v>2.4590000000000001</v>
      </c>
      <c r="D53" s="702" t="s">
        <v>525</v>
      </c>
      <c r="E53" s="382" t="s">
        <v>438</v>
      </c>
      <c r="G53" s="383"/>
      <c r="H53" s="392"/>
    </row>
    <row r="54" spans="1:14" ht="15.75" x14ac:dyDescent="0.25">
      <c r="B54" s="374" t="s">
        <v>129</v>
      </c>
      <c r="C54" s="406">
        <v>0.06</v>
      </c>
      <c r="D54" s="374" t="s">
        <v>18</v>
      </c>
      <c r="E54" s="407" t="s">
        <v>278</v>
      </c>
      <c r="G54" s="383"/>
      <c r="H54" s="392"/>
    </row>
    <row r="55" spans="1:14" ht="15.75" x14ac:dyDescent="0.25">
      <c r="B55" s="374" t="s">
        <v>135</v>
      </c>
      <c r="C55" s="406">
        <v>7.2727968306475002E-3</v>
      </c>
      <c r="D55" s="374" t="s">
        <v>136</v>
      </c>
      <c r="E55" s="407" t="s">
        <v>278</v>
      </c>
      <c r="G55" s="383"/>
      <c r="H55" s="392"/>
    </row>
    <row r="56" spans="1:14" ht="15.75" x14ac:dyDescent="0.25">
      <c r="B56" s="374" t="s">
        <v>128</v>
      </c>
      <c r="C56" s="406">
        <f>nom_interest-C55</f>
        <v>5.2727203169352498E-2</v>
      </c>
      <c r="D56" s="374" t="s">
        <v>72</v>
      </c>
      <c r="E56" s="407" t="s">
        <v>278</v>
      </c>
      <c r="G56" s="383"/>
      <c r="H56" s="392"/>
    </row>
    <row r="57" spans="1:14" x14ac:dyDescent="0.2">
      <c r="B57" s="374" t="s">
        <v>130</v>
      </c>
      <c r="C57" s="408">
        <v>0.1</v>
      </c>
      <c r="D57" s="374" t="s">
        <v>69</v>
      </c>
      <c r="E57" s="382" t="s">
        <v>73</v>
      </c>
      <c r="G57" s="383"/>
      <c r="H57" s="392"/>
    </row>
    <row r="58" spans="1:14" x14ac:dyDescent="0.2">
      <c r="B58" s="409" t="s">
        <v>131</v>
      </c>
      <c r="C58" s="406">
        <v>7.4999999999999997E-3</v>
      </c>
      <c r="D58" s="409" t="s">
        <v>20</v>
      </c>
      <c r="E58" s="382" t="s">
        <v>17</v>
      </c>
      <c r="G58" s="383"/>
      <c r="H58" s="392"/>
    </row>
    <row r="59" spans="1:14" x14ac:dyDescent="0.2">
      <c r="B59" s="409" t="s">
        <v>132</v>
      </c>
      <c r="C59" s="406">
        <v>0.01</v>
      </c>
      <c r="D59" s="409" t="s">
        <v>74</v>
      </c>
      <c r="E59" s="382" t="s">
        <v>17</v>
      </c>
      <c r="G59" s="383"/>
      <c r="H59" s="392"/>
    </row>
    <row r="60" spans="1:14" x14ac:dyDescent="0.2">
      <c r="B60" s="386" t="s">
        <v>133</v>
      </c>
      <c r="C60" s="410">
        <v>2.5000000000000001E-3</v>
      </c>
      <c r="D60" s="386" t="s">
        <v>19</v>
      </c>
      <c r="E60" s="383" t="s">
        <v>17</v>
      </c>
      <c r="F60" s="392"/>
      <c r="G60" s="383"/>
      <c r="H60" s="392"/>
    </row>
    <row r="61" spans="1:14" x14ac:dyDescent="0.2">
      <c r="A61" s="379"/>
      <c r="B61" s="374" t="s">
        <v>96</v>
      </c>
      <c r="C61" s="411">
        <v>2000</v>
      </c>
      <c r="D61" s="386" t="s">
        <v>107</v>
      </c>
    </row>
    <row r="62" spans="1:14" x14ac:dyDescent="0.2">
      <c r="A62" s="697"/>
      <c r="B62" s="702" t="s">
        <v>535</v>
      </c>
      <c r="C62" s="729">
        <v>0.4</v>
      </c>
      <c r="D62" s="702" t="s">
        <v>534</v>
      </c>
      <c r="E62" s="702" t="s">
        <v>536</v>
      </c>
      <c r="F62" s="702"/>
    </row>
    <row r="63" spans="1:14" x14ac:dyDescent="0.2">
      <c r="B63" s="374" t="s">
        <v>346</v>
      </c>
      <c r="C63" s="374">
        <v>9.89</v>
      </c>
      <c r="D63" s="374" t="s">
        <v>348</v>
      </c>
    </row>
    <row r="64" spans="1:14" x14ac:dyDescent="0.2">
      <c r="B64" s="374" t="s">
        <v>347</v>
      </c>
      <c r="C64" s="412">
        <v>4</v>
      </c>
      <c r="D64" s="374" t="s">
        <v>349</v>
      </c>
      <c r="E64" s="374" t="s">
        <v>350</v>
      </c>
      <c r="K64" s="413"/>
      <c r="L64" s="413"/>
    </row>
    <row r="65" spans="2:12" ht="15" x14ac:dyDescent="0.25">
      <c r="B65" s="374" t="s">
        <v>352</v>
      </c>
      <c r="C65" s="374">
        <v>0.27</v>
      </c>
      <c r="D65" s="374" t="s">
        <v>263</v>
      </c>
      <c r="E65" s="364" t="s">
        <v>248</v>
      </c>
    </row>
    <row r="68" spans="2:12" x14ac:dyDescent="0.2">
      <c r="K68" s="413"/>
      <c r="L68" s="413"/>
    </row>
    <row r="71" spans="2:12" x14ac:dyDescent="0.2">
      <c r="K71" s="413"/>
      <c r="L71" s="413"/>
    </row>
    <row r="75" spans="2:12" x14ac:dyDescent="0.2">
      <c r="K75" s="413"/>
      <c r="L75" s="413"/>
    </row>
    <row r="82" spans="11:12" x14ac:dyDescent="0.2">
      <c r="K82" s="413"/>
      <c r="L82" s="413"/>
    </row>
    <row r="91" spans="11:12" x14ac:dyDescent="0.2">
      <c r="K91" s="413"/>
      <c r="L91" s="413"/>
    </row>
    <row r="96" spans="11:12" x14ac:dyDescent="0.2">
      <c r="K96" s="413"/>
      <c r="L96" s="413"/>
    </row>
    <row r="98" spans="11:13" x14ac:dyDescent="0.2">
      <c r="K98" s="414"/>
      <c r="L98" s="414"/>
      <c r="M98" s="415"/>
    </row>
    <row r="99" spans="11:13" x14ac:dyDescent="0.2">
      <c r="K99" s="416"/>
      <c r="L99" s="416"/>
      <c r="M99" s="415"/>
    </row>
    <row r="103" spans="11:13" x14ac:dyDescent="0.2">
      <c r="K103" s="413"/>
      <c r="L103" s="413"/>
    </row>
    <row r="105" spans="11:13" x14ac:dyDescent="0.2">
      <c r="K105" s="417"/>
      <c r="L105" s="417"/>
    </row>
  </sheetData>
  <scenarios current="11" show="11" sqref="O3">
    <scenario name="lower_fuel_gal" locked="1" count="1" user="Markel, Evan Lawrence" comment="Created by Markel, Evan Lawrence on 5/22/2017_x000a_Modified by Markel, Evan Lawrence on 5/22/2017">
      <inputCells r="C53" val="2.76" numFmtId="164"/>
    </scenario>
    <scenario name="upper_fuel_gal" locked="1" count="1" user="Markel, Evan Lawrence" comment="Created by Markel, Evan Lawrence on 5/22/2017_x000a_Modified by Markel, Evan Lawrence on 5/22/2017">
      <inputCells r="C53" val="4.14" numFmtId="164"/>
    </scenario>
    <scenario name="lower_aerial_seed" locked="1" count="1" user="Markel, Evan Lawrence" comment="Created by Markel, Evan Lawrence on 5/22/2017_x000a_Modified by Markel, Evan Lawrence on 5/22/2017">
      <inputCells r="C5" val="8" numFmtId="164"/>
    </scenario>
    <scenario name="upper_aerial_seed" locked="1" count="1" user="Markel, Evan Lawrence" comment="Created by Markel, Evan Lawrence on 5/22/2017_x000a_Modified by Markel, Evan Lawrence on 5/22/2017">
      <inputCells r="C5" val="12" numFmtId="164"/>
    </scenario>
    <scenario name="lower_q_seed" locked="1" count="1" user="Markel, Evan Lawrence" comment="Created by Markel, Evan Lawrence on 5/22/2017_x000a_Modified by Markel, Evan Lawrence on 5/22/2017">
      <inputCells r="C30" val="4" numFmtId="2"/>
    </scenario>
    <scenario name="upper_q_seed" locked="1" count="1" user="Markel, Evan Lawrence" comment="Created by Markel, Evan Lawrence on 5/22/2017_x000a_Modified by Markel, Evan Lawrence on 5/22/2017">
      <inputCells r="C30" val="6" numFmtId="2"/>
    </scenario>
    <scenario name="lower_p_seed" locked="1" count="1" user="Markel, Evan Lawrence" comment="Created by Markel, Evan Lawrence on 5/22/2017_x000a_Modified by Markel, Evan Lawrence on 5/22/2017">
      <inputCells r="C41" val="2" numFmtId="164"/>
    </scenario>
    <scenario name="upper_p_seed" locked="1" count="1" user="Markel, Evan Lawrence" comment="Created by Markel, Evan Lawrence on 5/22/2017_x000a_Modified by Markel, Evan Lawrence on 5/22/2017">
      <inputCells r="C41" val="3" numFmtId="164"/>
    </scenario>
    <scenario name="lower_nom_interest" locked="1" count="1" user="Markel, Evan Lawrence" comment="Created by Markel, Evan Lawrence on 5/22/2017_x000a_Modified by Markel, Evan Lawrence on 5/22/2017">
      <inputCells r="C54" val="0.048" numFmtId="10"/>
    </scenario>
    <scenario name="upper_nom_interest" locked="1" count="1" user="Markel, Evan Lawrence" comment="Created by Markel, Evan Lawrence on 5/22/2017_x000a_Modified by Markel, Evan Lawrence on 5/22/2017">
      <inputCells r="C54" val="0.072" numFmtId="10"/>
    </scenario>
    <scenario name="lower_N" locked="1" count="1" user="Markel, Evan Lawrence" comment="Created by Markel, Evan Lawrence on 5/22/2017">
      <inputCells r="C33" val="40" numFmtId="2"/>
    </scenario>
    <scenario name="upper_N" locked="1" count="1" user="Markel, Evan Lawrence" comment="Created by Markel, Evan Lawrence on 5/22/2017">
      <inputCells r="C33" val="60" numFmtId="2"/>
    </scenario>
  </scenarios>
  <mergeCells count="1">
    <mergeCell ref="A1:H1"/>
  </mergeCells>
  <dataValidations count="2">
    <dataValidation type="list" allowBlank="1" showInputMessage="1" showErrorMessage="1" sqref="C54" xr:uid="{00000000-0002-0000-0800-000000000000}">
      <formula1>#REF!</formula1>
    </dataValidation>
    <dataValidation type="list" allowBlank="1" showInputMessage="1" showErrorMessage="1" sqref="C55" xr:uid="{00000000-0002-0000-0800-000001000000}">
      <formula1>#REF!</formula1>
    </dataValidation>
  </dataValidations>
  <hyperlinks>
    <hyperlink ref="E65" r:id="rId1" xr:uid="{00000000-0004-0000-08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4BBB3AE571224A9F252BAC44A110D8" ma:contentTypeVersion="4" ma:contentTypeDescription="Create a new document." ma:contentTypeScope="" ma:versionID="e1c80dbe0a79517f8d0ca16290d3d68e">
  <xsd:schema xmlns:xsd="http://www.w3.org/2001/XMLSchema" xmlns:xs="http://www.w3.org/2001/XMLSchema" xmlns:p="http://schemas.microsoft.com/office/2006/metadata/properties" xmlns:ns2="f319b168-b762-4a56-80c6-f10958a7779b" targetNamespace="http://schemas.microsoft.com/office/2006/metadata/properties" ma:root="true" ma:fieldsID="381482df28df5e1b4c3680eeefc56f58" ns2:_="">
    <xsd:import namespace="f319b168-b762-4a56-80c6-f10958a7779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19b168-b762-4a56-80c6-f10958a777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168CA4-FB76-45B6-8FDB-B486AF0EE7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19b168-b762-4a56-80c6-f10958a777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9C2B44-19DD-405A-80C2-A5CFA4BFD72E}">
  <ds:schemaRefs>
    <ds:schemaRef ds:uri="http://schemas.microsoft.com/office/2006/metadata/properties"/>
    <ds:schemaRef ds:uri="http://purl.org/dc/terms/"/>
    <ds:schemaRef ds:uri="http://schemas.microsoft.com/office/2006/documentManagement/types"/>
    <ds:schemaRef ds:uri="http://www.w3.org/XML/1998/namespace"/>
    <ds:schemaRef ds:uri="f319b168-b762-4a56-80c6-f10958a7779b"/>
    <ds:schemaRef ds:uri="http://purl.org/dc/elements/1.1/"/>
    <ds:schemaRef ds:uri="http://purl.org/dc/dcmitype/"/>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4B68936E-B21F-4735-8CA8-974A673F580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263</vt:i4>
      </vt:variant>
    </vt:vector>
  </HeadingPairs>
  <TitlesOfParts>
    <vt:vector size="275" baseType="lpstr">
      <vt:lpstr>Read_Me</vt:lpstr>
      <vt:lpstr>Budget Summary</vt:lpstr>
      <vt:lpstr>RiskSerializationData</vt:lpstr>
      <vt:lpstr>Sensitivity</vt:lpstr>
      <vt:lpstr>rsklibSimData</vt:lpstr>
      <vt:lpstr>Establishment</vt:lpstr>
      <vt:lpstr>Management</vt:lpstr>
      <vt:lpstr>Harvest &amp; Transportation</vt:lpstr>
      <vt:lpstr>Assumptions</vt:lpstr>
      <vt:lpstr>National Analysis</vt:lpstr>
      <vt:lpstr>Farm Machinery Cost Calculation</vt:lpstr>
      <vt:lpstr>Farm Machinery</vt:lpstr>
      <vt:lpstr>aerial_seed_rent</vt:lpstr>
      <vt:lpstr>ASABE_Standards_2009</vt:lpstr>
      <vt:lpstr>Average_Machine_Age</vt:lpstr>
      <vt:lpstr>BE_Camelina_Price</vt:lpstr>
      <vt:lpstr>camelina_oil_content</vt:lpstr>
      <vt:lpstr>Camelina_pounds_bushel</vt:lpstr>
      <vt:lpstr>Camelina_price</vt:lpstr>
      <vt:lpstr>Camelina_yield</vt:lpstr>
      <vt:lpstr>disc_rate</vt:lpstr>
      <vt:lpstr>farm_labor_cost</vt:lpstr>
      <vt:lpstr>fertilizer_tractor</vt:lpstr>
      <vt:lpstr>FF1_Machine1</vt:lpstr>
      <vt:lpstr>FF1_Machine10</vt:lpstr>
      <vt:lpstr>FF1_Machine11</vt:lpstr>
      <vt:lpstr>FF1_Machine13</vt:lpstr>
      <vt:lpstr>FF1_Machine2</vt:lpstr>
      <vt:lpstr>FF1_Machine3</vt:lpstr>
      <vt:lpstr>FF1_Machine4</vt:lpstr>
      <vt:lpstr>FF1_Machine5</vt:lpstr>
      <vt:lpstr>FF1_Machine6</vt:lpstr>
      <vt:lpstr>FF1_Machine7</vt:lpstr>
      <vt:lpstr>FF1_Machine8</vt:lpstr>
      <vt:lpstr>FF1_Machine9</vt:lpstr>
      <vt:lpstr>FF2_Machine1</vt:lpstr>
      <vt:lpstr>FF2_Machine10</vt:lpstr>
      <vt:lpstr>FF2_Machine11</vt:lpstr>
      <vt:lpstr>FF2_Machine13</vt:lpstr>
      <vt:lpstr>FF2_Machine2</vt:lpstr>
      <vt:lpstr>FF2_Machine3</vt:lpstr>
      <vt:lpstr>FF2_Machine4</vt:lpstr>
      <vt:lpstr>FF2_Machine5</vt:lpstr>
      <vt:lpstr>FF2_Machine6</vt:lpstr>
      <vt:lpstr>FF2_Machine7</vt:lpstr>
      <vt:lpstr>FF2_Machine8</vt:lpstr>
      <vt:lpstr>FF2_Machine9</vt:lpstr>
      <vt:lpstr>fuel_gal</vt:lpstr>
      <vt:lpstr>fungicide_spray</vt:lpstr>
      <vt:lpstr>harvest_combine</vt:lpstr>
      <vt:lpstr>harvest_mow</vt:lpstr>
      <vt:lpstr>haul_grain_cart</vt:lpstr>
      <vt:lpstr>herbicide_spray</vt:lpstr>
      <vt:lpstr>housing</vt:lpstr>
      <vt:lpstr>HUL_Machine1</vt:lpstr>
      <vt:lpstr>HUL_Machine10</vt:lpstr>
      <vt:lpstr>HUL_Machine11</vt:lpstr>
      <vt:lpstr>HUL_Machine12</vt:lpstr>
      <vt:lpstr>HUL_Machine13</vt:lpstr>
      <vt:lpstr>HUL_Machine14</vt:lpstr>
      <vt:lpstr>HUL_Machine15</vt:lpstr>
      <vt:lpstr>HUL_Machine16</vt:lpstr>
      <vt:lpstr>HUL_Machine17</vt:lpstr>
      <vt:lpstr>HUL_Machine2</vt:lpstr>
      <vt:lpstr>HUL_Machine3</vt:lpstr>
      <vt:lpstr>HUL_Machine4</vt:lpstr>
      <vt:lpstr>HUL_Machine5</vt:lpstr>
      <vt:lpstr>HUL_Machine6</vt:lpstr>
      <vt:lpstr>HUL_Machine7</vt:lpstr>
      <vt:lpstr>HUL_Machine8</vt:lpstr>
      <vt:lpstr>HUL_Machine9</vt:lpstr>
      <vt:lpstr>HUY_Machine1</vt:lpstr>
      <vt:lpstr>HUY_Machine10</vt:lpstr>
      <vt:lpstr>HUY_Machine11</vt:lpstr>
      <vt:lpstr>HUY_Machine12</vt:lpstr>
      <vt:lpstr>HUY_Machine13</vt:lpstr>
      <vt:lpstr>HUY_Machine134</vt:lpstr>
      <vt:lpstr>HUY_Machine14</vt:lpstr>
      <vt:lpstr>HUY_Machine15</vt:lpstr>
      <vt:lpstr>HUY_Machine16</vt:lpstr>
      <vt:lpstr>HUY_Machine17</vt:lpstr>
      <vt:lpstr>HUY_Machine2</vt:lpstr>
      <vt:lpstr>HUY_Machine3</vt:lpstr>
      <vt:lpstr>HUY_Machine4</vt:lpstr>
      <vt:lpstr>HUY_Machine5</vt:lpstr>
      <vt:lpstr>HUY_Machine6</vt:lpstr>
      <vt:lpstr>HUY_Machine7</vt:lpstr>
      <vt:lpstr>HUY_Machine8</vt:lpstr>
      <vt:lpstr>HUY_Machine9</vt:lpstr>
      <vt:lpstr>insecticide_spray</vt:lpstr>
      <vt:lpstr>insurance</vt:lpstr>
      <vt:lpstr>labor_factor_machine</vt:lpstr>
      <vt:lpstr>lb_tons</vt:lpstr>
      <vt:lpstr>Lub_Factor</vt:lpstr>
      <vt:lpstr>Machine14_Acre_Hour</vt:lpstr>
      <vt:lpstr>NA</vt:lpstr>
      <vt:lpstr>nom_interest</vt:lpstr>
      <vt:lpstr>Sensitivity!OLE_LINK1</vt:lpstr>
      <vt:lpstr>p_boron</vt:lpstr>
      <vt:lpstr>p_broadleaf_herbicide</vt:lpstr>
      <vt:lpstr>p_fall_glyphosate</vt:lpstr>
      <vt:lpstr>p_fungicide</vt:lpstr>
      <vt:lpstr>p_insecticide</vt:lpstr>
      <vt:lpstr>p_K2O</vt:lpstr>
      <vt:lpstr>p_lime</vt:lpstr>
      <vt:lpstr>p_N</vt:lpstr>
      <vt:lpstr>p_P2O5</vt:lpstr>
      <vt:lpstr>p_preharvest_herbicide</vt:lpstr>
      <vt:lpstr>p_seed</vt:lpstr>
      <vt:lpstr>p_spring_glyphosate</vt:lpstr>
      <vt:lpstr>p_sulfur</vt:lpstr>
      <vt:lpstr>p_UAN</vt:lpstr>
      <vt:lpstr>pasture_rent</vt:lpstr>
      <vt:lpstr>plant_notill_drill</vt:lpstr>
      <vt:lpstr>postemerge_spray60</vt:lpstr>
      <vt:lpstr>PP_Machine1</vt:lpstr>
      <vt:lpstr>PP_Machine10</vt:lpstr>
      <vt:lpstr>PP_Machine11</vt:lpstr>
      <vt:lpstr>PP_Machine12</vt:lpstr>
      <vt:lpstr>PP_Machine13</vt:lpstr>
      <vt:lpstr>PP_Machine14</vt:lpstr>
      <vt:lpstr>PP_Machine15</vt:lpstr>
      <vt:lpstr>PP_Machine16</vt:lpstr>
      <vt:lpstr>PP_Machine17</vt:lpstr>
      <vt:lpstr>PP_Machine2</vt:lpstr>
      <vt:lpstr>PP_Machine3</vt:lpstr>
      <vt:lpstr>PP_Machine4</vt:lpstr>
      <vt:lpstr>PP_Machine5</vt:lpstr>
      <vt:lpstr>PP_Machine6</vt:lpstr>
      <vt:lpstr>PP_Machine7</vt:lpstr>
      <vt:lpstr>PP_Machine8</vt:lpstr>
      <vt:lpstr>PP_Machine9</vt:lpstr>
      <vt:lpstr>PTO_Machine1</vt:lpstr>
      <vt:lpstr>PTO_Machine10</vt:lpstr>
      <vt:lpstr>PTO_Machine11</vt:lpstr>
      <vt:lpstr>PTO_Machine13</vt:lpstr>
      <vt:lpstr>PTO_Machine2</vt:lpstr>
      <vt:lpstr>PTO_Machine3</vt:lpstr>
      <vt:lpstr>PTO_Machine4</vt:lpstr>
      <vt:lpstr>PTO_Machine5</vt:lpstr>
      <vt:lpstr>PTO_Machine6</vt:lpstr>
      <vt:lpstr>PTO_Machine7</vt:lpstr>
      <vt:lpstr>PTO_Machine8</vt:lpstr>
      <vt:lpstr>PTO_Machine9</vt:lpstr>
      <vt:lpstr>purchase_list_factor</vt:lpstr>
      <vt:lpstr>q_boron</vt:lpstr>
      <vt:lpstr>q_broadleaf_herbicide</vt:lpstr>
      <vt:lpstr>q_fall_glyphosate</vt:lpstr>
      <vt:lpstr>q_fungicide</vt:lpstr>
      <vt:lpstr>q_insecticide</vt:lpstr>
      <vt:lpstr>q_K2O</vt:lpstr>
      <vt:lpstr>q_lime</vt:lpstr>
      <vt:lpstr>q_N</vt:lpstr>
      <vt:lpstr>q_P2O5</vt:lpstr>
      <vt:lpstr>q_preharvest_herbicide</vt:lpstr>
      <vt:lpstr>q_seed</vt:lpstr>
      <vt:lpstr>q_spring_glyphosate</vt:lpstr>
      <vt:lpstr>q_sulfur</vt:lpstr>
      <vt:lpstr>real_interest</vt:lpstr>
      <vt:lpstr>RF1_Machine1</vt:lpstr>
      <vt:lpstr>RF1_Machine10</vt:lpstr>
      <vt:lpstr>RF1_Machine11</vt:lpstr>
      <vt:lpstr>RF1_Machine13</vt:lpstr>
      <vt:lpstr>RF1_Machine14</vt:lpstr>
      <vt:lpstr>RF1_Machine15</vt:lpstr>
      <vt:lpstr>RF1_Machine16</vt:lpstr>
      <vt:lpstr>RF1_Machine17</vt:lpstr>
      <vt:lpstr>RF1_Machine2</vt:lpstr>
      <vt:lpstr>RF1_Machine3</vt:lpstr>
      <vt:lpstr>RF1_Machine4</vt:lpstr>
      <vt:lpstr>RF1_Machine5</vt:lpstr>
      <vt:lpstr>RF1_Machine6</vt:lpstr>
      <vt:lpstr>RF1_Machine7</vt:lpstr>
      <vt:lpstr>RF1_Machine8</vt:lpstr>
      <vt:lpstr>RF1_Machine9</vt:lpstr>
      <vt:lpstr>RF2_Machine1</vt:lpstr>
      <vt:lpstr>RF2_Machine10</vt:lpstr>
      <vt:lpstr>RF2_Machine11</vt:lpstr>
      <vt:lpstr>RF2_Machine13</vt:lpstr>
      <vt:lpstr>RF2_Machine14</vt:lpstr>
      <vt:lpstr>RF2_Machine15</vt:lpstr>
      <vt:lpstr>RF2_Machine16</vt:lpstr>
      <vt:lpstr>RF2_Machine17</vt:lpstr>
      <vt:lpstr>RF2_Machine2</vt:lpstr>
      <vt:lpstr>RF2_Machine3</vt:lpstr>
      <vt:lpstr>RF2_Machine4</vt:lpstr>
      <vt:lpstr>RF2_Machine5</vt:lpstr>
      <vt:lpstr>RF2_Machine6</vt:lpstr>
      <vt:lpstr>RF2_Machine7</vt:lpstr>
      <vt:lpstr>RF2_Machine8</vt:lpstr>
      <vt:lpstr>RF2_Machine9</vt:lpstr>
      <vt:lpstr>RMF_Machine1</vt:lpstr>
      <vt:lpstr>RMF_Machine10</vt:lpstr>
      <vt:lpstr>RMF_Machine11</vt:lpstr>
      <vt:lpstr>RMF_Machine13</vt:lpstr>
      <vt:lpstr>RMF_Machine14</vt:lpstr>
      <vt:lpstr>RMF_Machine15</vt:lpstr>
      <vt:lpstr>RMF_Machine16</vt:lpstr>
      <vt:lpstr>RMF_Machine17</vt:lpstr>
      <vt:lpstr>RMF_Machine2</vt:lpstr>
      <vt:lpstr>RMF_Machine3</vt:lpstr>
      <vt:lpstr>RMF_Machine4</vt:lpstr>
      <vt:lpstr>RMF_Machine5</vt:lpstr>
      <vt:lpstr>RMF_Machine6</vt:lpstr>
      <vt:lpstr>RMF_Machine7</vt:lpstr>
      <vt:lpstr>RMF_Machine8</vt:lpstr>
      <vt:lpstr>RMF_Machine9</vt:lpstr>
      <vt:lpstr>rotary_mow_HPA</vt:lpstr>
      <vt:lpstr>salvage_factor_gravelpad</vt:lpstr>
      <vt:lpstr>semi_tractor_capacity</vt:lpstr>
      <vt:lpstr>Soybean_price</vt:lpstr>
      <vt:lpstr>Soybean_yield_loss</vt:lpstr>
      <vt:lpstr>spray_90_HPA</vt:lpstr>
      <vt:lpstr>spring_spray60</vt:lpstr>
      <vt:lpstr>SVF1_Machine1</vt:lpstr>
      <vt:lpstr>SVF1_Machine10</vt:lpstr>
      <vt:lpstr>SVF1_Machine11</vt:lpstr>
      <vt:lpstr>SVF1_Machine13</vt:lpstr>
      <vt:lpstr>SVF1_Machine14</vt:lpstr>
      <vt:lpstr>SVF1_Machine15</vt:lpstr>
      <vt:lpstr>SVF1_Machine16</vt:lpstr>
      <vt:lpstr>SVF1_Machine17</vt:lpstr>
      <vt:lpstr>SVF1_Machine2</vt:lpstr>
      <vt:lpstr>SVF1_Machine3</vt:lpstr>
      <vt:lpstr>SVF1_Machine4</vt:lpstr>
      <vt:lpstr>SVF1_Machine5</vt:lpstr>
      <vt:lpstr>SVF1_Machine6</vt:lpstr>
      <vt:lpstr>SVF1_Machine7</vt:lpstr>
      <vt:lpstr>SVF1_Machine8</vt:lpstr>
      <vt:lpstr>SVF1_Machine9</vt:lpstr>
      <vt:lpstr>SVF2_Machine1</vt:lpstr>
      <vt:lpstr>SVF2_Machine10</vt:lpstr>
      <vt:lpstr>SVF2_Machine11</vt:lpstr>
      <vt:lpstr>SVF2_Machine13</vt:lpstr>
      <vt:lpstr>SVF2_Machine14</vt:lpstr>
      <vt:lpstr>SVF2_Machine15</vt:lpstr>
      <vt:lpstr>SVF2_Machine16</vt:lpstr>
      <vt:lpstr>SVF2_Machine17</vt:lpstr>
      <vt:lpstr>SVF2_Machine2</vt:lpstr>
      <vt:lpstr>SVF2_Machine3</vt:lpstr>
      <vt:lpstr>SVF2_Machine4</vt:lpstr>
      <vt:lpstr>SVF2_Machine5</vt:lpstr>
      <vt:lpstr>SVF2_Machine6</vt:lpstr>
      <vt:lpstr>SVF2_Machine7</vt:lpstr>
      <vt:lpstr>SVF2_Machine8</vt:lpstr>
      <vt:lpstr>SVF2_Machine9</vt:lpstr>
      <vt:lpstr>SVF3_Machine1</vt:lpstr>
      <vt:lpstr>SVF3_Machine10</vt:lpstr>
      <vt:lpstr>SVF3_Machine11</vt:lpstr>
      <vt:lpstr>SVF3_Machine13</vt:lpstr>
      <vt:lpstr>SVF3_Machine14</vt:lpstr>
      <vt:lpstr>SVF3_Machine15</vt:lpstr>
      <vt:lpstr>SVF3_Machine16</vt:lpstr>
      <vt:lpstr>SVF3_Machine17</vt:lpstr>
      <vt:lpstr>SVF3_Machine2</vt:lpstr>
      <vt:lpstr>SVF3_Machine3</vt:lpstr>
      <vt:lpstr>SVF3_Machine4</vt:lpstr>
      <vt:lpstr>SVF3_Machine5</vt:lpstr>
      <vt:lpstr>SVF3_Machine6</vt:lpstr>
      <vt:lpstr>SVF3_Machine7</vt:lpstr>
      <vt:lpstr>SVF3_Machine8</vt:lpstr>
      <vt:lpstr>SVF3_Machine9</vt:lpstr>
      <vt:lpstr>tax_rate</vt:lpstr>
      <vt:lpstr>TN_Motor_Fuel_Tax</vt:lpstr>
      <vt:lpstr>transport_semitractor</vt:lpstr>
      <vt:lpstr>truck_labor_cost</vt:lpstr>
      <vt:lpstr>YUL_Machine1</vt:lpstr>
      <vt:lpstr>YUL_Machine11</vt:lpstr>
      <vt:lpstr>YUL_Machine13</vt:lpstr>
      <vt:lpstr>YUL_Machine14</vt:lpstr>
      <vt:lpstr>YUL_Machine15</vt:lpstr>
      <vt:lpstr>YUL_Machine16</vt:lpstr>
      <vt:lpstr>YUL_Machine17</vt:lpstr>
      <vt:lpstr>YUL_Machine3</vt:lpstr>
      <vt:lpstr>YUL_Machine4</vt:lpstr>
    </vt:vector>
  </TitlesOfParts>
  <Company>University of Tennessee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jlarson2</dc:creator>
  <cp:lastModifiedBy>English, Burton C</cp:lastModifiedBy>
  <cp:lastPrinted>2019-02-21T17:13:48Z</cp:lastPrinted>
  <dcterms:created xsi:type="dcterms:W3CDTF">2010-09-21T18:53:46Z</dcterms:created>
  <dcterms:modified xsi:type="dcterms:W3CDTF">2021-09-21T19:20:18Z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0x010100104BBB3AE571224A9F252BAC44A110D8</vt:lpwstr>
  </property>
</Properties>
</file>