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ob Budget" sheetId="1" r:id="rId1"/>
    <sheet name="Tables" sheetId="2" r:id="rId2"/>
    <sheet name="Sheet3" sheetId="3" r:id="rId3"/>
  </sheets>
  <definedNames>
    <definedName name="_xlnm.Print_Area" localSheetId="1">'Tables'!$A$1:$G$54</definedName>
    <definedName name="_xlnm.Print_Area" localSheetId="0">'Tob Budget'!$A$1:$H$52</definedName>
  </definedNames>
  <calcPr fullCalcOnLoad="1"/>
</workbook>
</file>

<file path=xl/sharedStrings.xml><?xml version="1.0" encoding="utf-8"?>
<sst xmlns="http://schemas.openxmlformats.org/spreadsheetml/2006/main" count="172" uniqueCount="106">
  <si>
    <t>ITEM</t>
  </si>
  <si>
    <t>DESCRIPTION</t>
  </si>
  <si>
    <t>UNIT</t>
  </si>
  <si>
    <t>AMOUNT</t>
  </si>
  <si>
    <t>PRICE</t>
  </si>
  <si>
    <t>TOTAL</t>
  </si>
  <si>
    <t>YOUR</t>
  </si>
  <si>
    <t>FARM</t>
  </si>
  <si>
    <t>(#/AC)</t>
  </si>
  <si>
    <t>($/UNIT)</t>
  </si>
  <si>
    <t>($/AC)</t>
  </si>
  <si>
    <t>GROSS REVENUE</t>
  </si>
  <si>
    <t>Tobacco Sales</t>
  </si>
  <si>
    <t>lb</t>
  </si>
  <si>
    <t>VARIABLE COSTS</t>
  </si>
  <si>
    <t>Transplants</t>
  </si>
  <si>
    <t>Fertilization</t>
  </si>
  <si>
    <t>Herbicide</t>
  </si>
  <si>
    <t>ton</t>
  </si>
  <si>
    <t>Insecticide</t>
  </si>
  <si>
    <t>Fungicide</t>
  </si>
  <si>
    <t>oz</t>
  </si>
  <si>
    <t>Sucker Control</t>
  </si>
  <si>
    <t>Prime plus</t>
  </si>
  <si>
    <t>gal</t>
  </si>
  <si>
    <t>Cover crop</t>
  </si>
  <si>
    <t>Wheat</t>
  </si>
  <si>
    <t>Pre-Harvest, transplant to stick drop</t>
  </si>
  <si>
    <t>hr</t>
  </si>
  <si>
    <t>Harvest, cutting</t>
  </si>
  <si>
    <t>Harvest, loading and hanging</t>
  </si>
  <si>
    <t>Post Harvest, market preparation</t>
  </si>
  <si>
    <t>Machinery</t>
  </si>
  <si>
    <t>Fuel/Oil, Repairs</t>
  </si>
  <si>
    <t>ac</t>
  </si>
  <si>
    <t>Interest</t>
  </si>
  <si>
    <t>Variable Costs, 6 months</t>
  </si>
  <si>
    <t>$</t>
  </si>
  <si>
    <t>TOTAL VARIABLE COSTS</t>
  </si>
  <si>
    <t>RETURN OVER VARIABLE COSTS</t>
  </si>
  <si>
    <t>FIXED COSTS</t>
  </si>
  <si>
    <t xml:space="preserve"> </t>
  </si>
  <si>
    <t>3-Tier Barn</t>
  </si>
  <si>
    <t>Tobacco Sticks</t>
  </si>
  <si>
    <t>Depreciation, Insurance, Storage</t>
  </si>
  <si>
    <t>Depreciation, Insurance</t>
  </si>
  <si>
    <t>Depreciation at 8 years</t>
  </si>
  <si>
    <t>Barns, Machinery</t>
  </si>
  <si>
    <t>TOTAL FIXED COSTS</t>
  </si>
  <si>
    <t>Purchased</t>
  </si>
  <si>
    <t>RETURN TO LAND, OPERATOR LABOR AND MANAGEMENT</t>
  </si>
  <si>
    <t>Land</t>
  </si>
  <si>
    <t>Value of Land/Rental Cost</t>
  </si>
  <si>
    <t>RETURN TO OPERATORS LABOR AND MANAGEMENT</t>
  </si>
  <si>
    <t>Operator Labor</t>
  </si>
  <si>
    <t>Unpaid Operator and/or Family Labor</t>
  </si>
  <si>
    <t>hrs</t>
  </si>
  <si>
    <t>RETURN TO MANAGEMENT</t>
  </si>
  <si>
    <t>________</t>
  </si>
  <si>
    <t>TABLE 1.</t>
  </si>
  <si>
    <t>PER ACRE RETURN OVER VARIABLE COSTS</t>
  </si>
  <si>
    <t xml:space="preserve">     AT VARYING YIELDS AND PRICES</t>
  </si>
  <si>
    <t>Yield per</t>
  </si>
  <si>
    <t>Acre</t>
  </si>
  <si>
    <t>Average Sale Price Per Pound</t>
  </si>
  <si>
    <t xml:space="preserve">      AT VARYING YIELDS AND PRICES</t>
  </si>
  <si>
    <t xml:space="preserve">  PER ACRE RETURN TO MANAGEMENT</t>
  </si>
  <si>
    <t xml:space="preserve">Use of trade or brand names is for clarity and information; it does not imply approval of the product to the exclusion of others which may be of similar, suitable </t>
  </si>
  <si>
    <t xml:space="preserve">composition, nor does it guarantee or warrant the standard of the product. Chemicals recommended were registered for the prescribed uses. Chemical </t>
  </si>
  <si>
    <t xml:space="preserve">registrations are continuously being reviewed. Should registration of a recommended chemical be canceled, it will no longer be recommended by The University of </t>
  </si>
  <si>
    <t xml:space="preserve">Tennessee. In order to protect people and the environment, chemicals should be used safely. This is everyone's responsibility. Read and follow label directions </t>
  </si>
  <si>
    <t xml:space="preserve">carefully before you buy, mix, apply, store or dispose of a chemical. According to laws regulating chemicals, they must be used only as directed by the label. Adjust </t>
  </si>
  <si>
    <t>the estimates as appropriate. This budget is intended as a guide only. Adjustments can be and should be made when needed.</t>
  </si>
  <si>
    <t>Curing</t>
  </si>
  <si>
    <t>Sawdust, Slabs</t>
  </si>
  <si>
    <t>TABLE 2.</t>
  </si>
  <si>
    <t>Sucker Plucker</t>
  </si>
  <si>
    <t>Custom Hire</t>
  </si>
  <si>
    <t>Spraying (4 times)</t>
  </si>
  <si>
    <t>($/LB)</t>
  </si>
  <si>
    <t>TABLE 3</t>
  </si>
  <si>
    <t>PER POUND RETURN OVER VARIABLE COSTS</t>
  </si>
  <si>
    <t xml:space="preserve">       AT VARYING YIELDS AND PRICES</t>
  </si>
  <si>
    <t xml:space="preserve">                      Average Sale Price Per Pound</t>
  </si>
  <si>
    <t>TABLE 4</t>
  </si>
  <si>
    <t>PER POUND RETURN TO MANAGEMENT</t>
  </si>
  <si>
    <t>DARK FIRED WRAPPER TOBACCO BUDGET</t>
  </si>
  <si>
    <t>Dark Fired Wrapper Tobacco</t>
  </si>
  <si>
    <t>Admire Pro</t>
  </si>
  <si>
    <t>4,600 Plants per Acre</t>
  </si>
  <si>
    <t>Blended Fertilizer, 300-250-300</t>
  </si>
  <si>
    <t>Dolamite Lime - Spread</t>
  </si>
  <si>
    <t>50lb. Bag</t>
  </si>
  <si>
    <t>*H2A Labor cost only.  Does not include housing and transportation cost.</t>
  </si>
  <si>
    <t>Devrinol 50DF</t>
  </si>
  <si>
    <t>Coragen</t>
  </si>
  <si>
    <t>**Insert crop insurance cost.</t>
  </si>
  <si>
    <t>Hired Labor*</t>
  </si>
  <si>
    <t>Crop Insurance**</t>
  </si>
  <si>
    <t>Orthene 97G, 5 Applications</t>
  </si>
  <si>
    <t>Quadris SC</t>
  </si>
  <si>
    <t>Spartan Charge</t>
  </si>
  <si>
    <t>Dark Fired</t>
  </si>
  <si>
    <t>2017 ESTIMATED CONTRACTED TOBACCO COSTS AND RETURNS</t>
  </si>
  <si>
    <t>Urea 46-0-0</t>
  </si>
  <si>
    <t>Revised February 2017 - Alan Galloway, Area Farm Management Specialist, UT Extension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</si>
</sst>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color indexed="63"/>
      <name val="Arial"/>
      <family val="2"/>
    </font>
    <font>
      <sz val="8.5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164" fontId="1" fillId="0" borderId="0" xfId="0" applyNumberFormat="1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5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10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533400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3340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7</xdr:col>
      <xdr:colOff>590550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47625" y="85725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0</xdr:rowOff>
    </xdr:from>
    <xdr:to>
      <xdr:col>7</xdr:col>
      <xdr:colOff>571500</xdr:colOff>
      <xdr:row>29</xdr:row>
      <xdr:rowOff>0</xdr:rowOff>
    </xdr:to>
    <xdr:sp>
      <xdr:nvSpPr>
        <xdr:cNvPr id="3" name="Line 4"/>
        <xdr:cNvSpPr>
          <a:spLocks/>
        </xdr:cNvSpPr>
      </xdr:nvSpPr>
      <xdr:spPr>
        <a:xfrm>
          <a:off x="38100" y="4905375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0</xdr:rowOff>
    </xdr:from>
    <xdr:to>
      <xdr:col>7</xdr:col>
      <xdr:colOff>571500</xdr:colOff>
      <xdr:row>36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603885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733425</xdr:colOff>
      <xdr:row>0</xdr:row>
      <xdr:rowOff>19050</xdr:rowOff>
    </xdr:from>
    <xdr:to>
      <xdr:col>8</xdr:col>
      <xdr:colOff>19050</xdr:colOff>
      <xdr:row>1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9050"/>
          <a:ext cx="1276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5.8515625" style="0" customWidth="1"/>
    <col min="2" max="2" width="31.57421875" style="0" customWidth="1"/>
    <col min="3" max="3" width="7.28125" style="0" customWidth="1"/>
    <col min="4" max="4" width="9.28125" style="0" bestFit="1" customWidth="1"/>
    <col min="5" max="5" width="11.00390625" style="55" customWidth="1"/>
    <col min="6" max="6" width="11.28125" style="9" customWidth="1"/>
    <col min="7" max="7" width="9.421875" style="55" customWidth="1"/>
  </cols>
  <sheetData>
    <row r="1" ht="26.25">
      <c r="A1" s="69" t="s">
        <v>86</v>
      </c>
    </row>
    <row r="2" spans="1:8" ht="15.75">
      <c r="A2" s="7" t="s">
        <v>103</v>
      </c>
      <c r="B2" s="5"/>
      <c r="C2" s="5"/>
      <c r="D2" s="5"/>
      <c r="E2" s="64"/>
      <c r="F2" s="47" t="s">
        <v>89</v>
      </c>
      <c r="G2" s="56"/>
      <c r="H2" s="17"/>
    </row>
    <row r="3" spans="1:8" ht="12.75">
      <c r="A3" s="26" t="s">
        <v>0</v>
      </c>
      <c r="B3" s="26" t="s">
        <v>1</v>
      </c>
      <c r="C3" s="26" t="s">
        <v>2</v>
      </c>
      <c r="D3" s="26" t="s">
        <v>3</v>
      </c>
      <c r="E3" s="57" t="s">
        <v>4</v>
      </c>
      <c r="F3" s="48" t="s">
        <v>5</v>
      </c>
      <c r="G3" s="57" t="s">
        <v>5</v>
      </c>
      <c r="H3" s="26" t="s">
        <v>6</v>
      </c>
    </row>
    <row r="4" spans="1:8" ht="12.75">
      <c r="A4" s="6"/>
      <c r="B4" s="6"/>
      <c r="C4" s="6"/>
      <c r="D4" s="6" t="s">
        <v>8</v>
      </c>
      <c r="E4" s="58" t="s">
        <v>9</v>
      </c>
      <c r="F4" s="49" t="s">
        <v>10</v>
      </c>
      <c r="G4" s="58" t="s">
        <v>79</v>
      </c>
      <c r="H4" s="6" t="s">
        <v>7</v>
      </c>
    </row>
    <row r="5" ht="12.75">
      <c r="A5" s="2" t="s">
        <v>11</v>
      </c>
    </row>
    <row r="6" spans="1:8" ht="12.75">
      <c r="A6" t="s">
        <v>12</v>
      </c>
      <c r="B6" t="s">
        <v>87</v>
      </c>
      <c r="C6" s="4" t="s">
        <v>13</v>
      </c>
      <c r="D6" s="4">
        <v>2200</v>
      </c>
      <c r="E6" s="46">
        <v>4</v>
      </c>
      <c r="F6" s="45">
        <f>+D6*E6</f>
        <v>8800</v>
      </c>
      <c r="G6" s="46">
        <f>+E6</f>
        <v>4</v>
      </c>
      <c r="H6" t="s">
        <v>58</v>
      </c>
    </row>
    <row r="7" spans="1:8" ht="12.75">
      <c r="A7" s="2" t="s">
        <v>14</v>
      </c>
      <c r="C7" s="4"/>
      <c r="D7" s="4"/>
      <c r="E7" s="46"/>
      <c r="F7" s="45"/>
      <c r="G7" s="46"/>
      <c r="H7" t="s">
        <v>41</v>
      </c>
    </row>
    <row r="8" spans="1:8" ht="12.75">
      <c r="A8" t="s">
        <v>15</v>
      </c>
      <c r="B8" t="s">
        <v>49</v>
      </c>
      <c r="C8" s="4">
        <v>1000</v>
      </c>
      <c r="D8" s="4">
        <v>4.6</v>
      </c>
      <c r="E8" s="46">
        <v>52</v>
      </c>
      <c r="F8" s="45">
        <f aca="true" t="shared" si="0" ref="F8:F41">+D8*E8</f>
        <v>239.2</v>
      </c>
      <c r="G8" s="46">
        <f>F8/D6</f>
        <v>0.10872727272727273</v>
      </c>
      <c r="H8" t="s">
        <v>58</v>
      </c>
    </row>
    <row r="9" spans="1:8" ht="12.75">
      <c r="A9" s="3" t="s">
        <v>16</v>
      </c>
      <c r="B9" s="3" t="s">
        <v>91</v>
      </c>
      <c r="C9" s="4" t="s">
        <v>18</v>
      </c>
      <c r="D9" s="4">
        <v>1</v>
      </c>
      <c r="E9" s="46">
        <v>24</v>
      </c>
      <c r="F9" s="45">
        <f t="shared" si="0"/>
        <v>24</v>
      </c>
      <c r="G9" s="46">
        <f>F9/D6</f>
        <v>0.01090909090909091</v>
      </c>
      <c r="H9" t="s">
        <v>58</v>
      </c>
    </row>
    <row r="10" spans="2:8" ht="12.75">
      <c r="B10" s="3" t="s">
        <v>90</v>
      </c>
      <c r="C10" s="4" t="s">
        <v>13</v>
      </c>
      <c r="D10" s="4">
        <v>1500</v>
      </c>
      <c r="E10" s="46">
        <v>0.21</v>
      </c>
      <c r="F10" s="45">
        <f t="shared" si="0"/>
        <v>315</v>
      </c>
      <c r="G10" s="46">
        <f>F10/D6</f>
        <v>0.1431818181818182</v>
      </c>
      <c r="H10" t="s">
        <v>58</v>
      </c>
    </row>
    <row r="11" spans="2:8" ht="12.75">
      <c r="B11" t="s">
        <v>104</v>
      </c>
      <c r="C11" s="4" t="s">
        <v>13</v>
      </c>
      <c r="D11" s="4">
        <v>215</v>
      </c>
      <c r="E11" s="46">
        <v>0.18</v>
      </c>
      <c r="F11" s="45">
        <f t="shared" si="0"/>
        <v>38.699999999999996</v>
      </c>
      <c r="G11" s="46">
        <f>F11/D6</f>
        <v>0.017590909090909088</v>
      </c>
      <c r="H11" t="s">
        <v>58</v>
      </c>
    </row>
    <row r="12" spans="1:8" ht="12.75">
      <c r="A12" t="s">
        <v>17</v>
      </c>
      <c r="B12" t="s">
        <v>101</v>
      </c>
      <c r="C12" s="4" t="s">
        <v>21</v>
      </c>
      <c r="D12" s="4">
        <v>8</v>
      </c>
      <c r="E12" s="46">
        <v>4.55</v>
      </c>
      <c r="F12" s="45">
        <f t="shared" si="0"/>
        <v>36.4</v>
      </c>
      <c r="G12" s="46">
        <f>F12/D6</f>
        <v>0.016545454545454544</v>
      </c>
      <c r="H12" t="s">
        <v>58</v>
      </c>
    </row>
    <row r="13" spans="2:8" ht="12.75">
      <c r="B13" t="s">
        <v>94</v>
      </c>
      <c r="C13" s="4" t="s">
        <v>13</v>
      </c>
      <c r="D13" s="4">
        <v>3</v>
      </c>
      <c r="E13" s="46">
        <v>13</v>
      </c>
      <c r="F13" s="45">
        <f t="shared" si="0"/>
        <v>39</v>
      </c>
      <c r="G13" s="46">
        <f>F13/D6</f>
        <v>0.017727272727272727</v>
      </c>
      <c r="H13" t="s">
        <v>58</v>
      </c>
    </row>
    <row r="14" spans="1:8" ht="12.75">
      <c r="A14" t="s">
        <v>19</v>
      </c>
      <c r="B14" t="s">
        <v>99</v>
      </c>
      <c r="C14" s="4" t="s">
        <v>13</v>
      </c>
      <c r="D14" s="4">
        <v>3.75</v>
      </c>
      <c r="E14" s="46">
        <v>9.25</v>
      </c>
      <c r="F14" s="45">
        <f t="shared" si="0"/>
        <v>34.6875</v>
      </c>
      <c r="G14" s="46">
        <f>F14/D6</f>
        <v>0.015767045454545454</v>
      </c>
      <c r="H14" t="s">
        <v>58</v>
      </c>
    </row>
    <row r="15" spans="2:8" ht="12.75">
      <c r="B15" t="s">
        <v>88</v>
      </c>
      <c r="C15" s="4" t="s">
        <v>21</v>
      </c>
      <c r="D15" s="4">
        <v>4.4</v>
      </c>
      <c r="E15" s="46">
        <v>3.2</v>
      </c>
      <c r="F15" s="45">
        <f t="shared" si="0"/>
        <v>14.080000000000002</v>
      </c>
      <c r="G15" s="46">
        <f>F15/D6</f>
        <v>0.006400000000000001</v>
      </c>
      <c r="H15" t="s">
        <v>58</v>
      </c>
    </row>
    <row r="16" spans="2:8" ht="12.75">
      <c r="B16" t="s">
        <v>95</v>
      </c>
      <c r="C16" s="4" t="s">
        <v>21</v>
      </c>
      <c r="D16" s="4">
        <v>7.5</v>
      </c>
      <c r="E16" s="45">
        <v>8</v>
      </c>
      <c r="F16" s="45">
        <f t="shared" si="0"/>
        <v>60</v>
      </c>
      <c r="G16" s="45">
        <f>F16/$D6</f>
        <v>0.02727272727272727</v>
      </c>
      <c r="H16" t="s">
        <v>58</v>
      </c>
    </row>
    <row r="17" spans="1:8" ht="12.75">
      <c r="A17" t="s">
        <v>20</v>
      </c>
      <c r="B17" t="s">
        <v>100</v>
      </c>
      <c r="C17" s="4" t="s">
        <v>21</v>
      </c>
      <c r="D17" s="4">
        <v>18</v>
      </c>
      <c r="E17" s="46">
        <v>3</v>
      </c>
      <c r="F17" s="45">
        <f t="shared" si="0"/>
        <v>54</v>
      </c>
      <c r="G17" s="46">
        <f>F17/D6</f>
        <v>0.024545454545454544</v>
      </c>
      <c r="H17" t="s">
        <v>58</v>
      </c>
    </row>
    <row r="18" spans="1:8" ht="12.75">
      <c r="A18" t="s">
        <v>22</v>
      </c>
      <c r="B18" t="s">
        <v>23</v>
      </c>
      <c r="C18" s="4" t="s">
        <v>24</v>
      </c>
      <c r="D18" s="4">
        <v>1</v>
      </c>
      <c r="E18" s="46">
        <v>85</v>
      </c>
      <c r="F18" s="45">
        <f t="shared" si="0"/>
        <v>85</v>
      </c>
      <c r="G18" s="46">
        <f>F18/D6</f>
        <v>0.038636363636363635</v>
      </c>
      <c r="H18" t="s">
        <v>58</v>
      </c>
    </row>
    <row r="19" spans="2:8" ht="12.75">
      <c r="B19" t="s">
        <v>76</v>
      </c>
      <c r="C19" s="4" t="s">
        <v>24</v>
      </c>
      <c r="D19" s="4">
        <v>2.5</v>
      </c>
      <c r="E19" s="46">
        <v>19</v>
      </c>
      <c r="F19" s="45">
        <f t="shared" si="0"/>
        <v>47.5</v>
      </c>
      <c r="G19" s="46">
        <f>F19/D6</f>
        <v>0.02159090909090909</v>
      </c>
      <c r="H19" t="s">
        <v>58</v>
      </c>
    </row>
    <row r="20" spans="1:8" ht="12.75">
      <c r="A20" t="s">
        <v>25</v>
      </c>
      <c r="B20" t="s">
        <v>26</v>
      </c>
      <c r="C20" s="67" t="s">
        <v>92</v>
      </c>
      <c r="D20" s="4">
        <v>2</v>
      </c>
      <c r="E20" s="46">
        <v>10</v>
      </c>
      <c r="F20" s="45">
        <f t="shared" si="0"/>
        <v>20</v>
      </c>
      <c r="G20" s="46">
        <f>F20/D6</f>
        <v>0.00909090909090909</v>
      </c>
      <c r="H20" t="s">
        <v>58</v>
      </c>
    </row>
    <row r="21" spans="1:8" ht="12.75">
      <c r="A21" t="s">
        <v>97</v>
      </c>
      <c r="B21" t="s">
        <v>27</v>
      </c>
      <c r="C21" s="4" t="s">
        <v>28</v>
      </c>
      <c r="D21" s="4">
        <v>23.6</v>
      </c>
      <c r="E21" s="46">
        <v>10.92</v>
      </c>
      <c r="F21" s="45">
        <f t="shared" si="0"/>
        <v>257.712</v>
      </c>
      <c r="G21" s="46">
        <f>F21/D6</f>
        <v>0.11714181818181818</v>
      </c>
      <c r="H21" t="s">
        <v>58</v>
      </c>
    </row>
    <row r="22" spans="2:8" ht="12.75">
      <c r="B22" t="s">
        <v>29</v>
      </c>
      <c r="C22" s="4" t="s">
        <v>28</v>
      </c>
      <c r="D22" s="4">
        <v>35</v>
      </c>
      <c r="E22" s="46">
        <v>10.92</v>
      </c>
      <c r="F22" s="45">
        <f t="shared" si="0"/>
        <v>382.2</v>
      </c>
      <c r="G22" s="46">
        <f>F22/D6</f>
        <v>0.17372727272727273</v>
      </c>
      <c r="H22" t="s">
        <v>58</v>
      </c>
    </row>
    <row r="23" spans="2:8" ht="12.75">
      <c r="B23" t="s">
        <v>30</v>
      </c>
      <c r="C23" s="4" t="s">
        <v>28</v>
      </c>
      <c r="D23" s="4">
        <v>28</v>
      </c>
      <c r="E23" s="46">
        <v>10.92</v>
      </c>
      <c r="F23" s="45">
        <f t="shared" si="0"/>
        <v>305.76</v>
      </c>
      <c r="G23" s="46">
        <f>F23/D6</f>
        <v>0.13898181818181818</v>
      </c>
      <c r="H23" t="s">
        <v>58</v>
      </c>
    </row>
    <row r="24" spans="2:8" ht="12.75">
      <c r="B24" t="s">
        <v>31</v>
      </c>
      <c r="C24" s="4" t="s">
        <v>28</v>
      </c>
      <c r="D24" s="4">
        <v>180</v>
      </c>
      <c r="E24" s="46">
        <v>10.92</v>
      </c>
      <c r="F24" s="45">
        <f t="shared" si="0"/>
        <v>1965.6</v>
      </c>
      <c r="G24" s="46">
        <f>F24/D6</f>
        <v>0.8934545454545454</v>
      </c>
      <c r="H24" t="s">
        <v>58</v>
      </c>
    </row>
    <row r="25" spans="1:8" ht="12.75">
      <c r="A25" t="s">
        <v>73</v>
      </c>
      <c r="B25" t="s">
        <v>74</v>
      </c>
      <c r="C25" s="4" t="s">
        <v>34</v>
      </c>
      <c r="D25" s="4">
        <v>1</v>
      </c>
      <c r="E25" s="46">
        <v>525</v>
      </c>
      <c r="F25" s="45">
        <f t="shared" si="0"/>
        <v>525</v>
      </c>
      <c r="G25" s="46">
        <f>F25/D6</f>
        <v>0.23863636363636365</v>
      </c>
      <c r="H25" t="s">
        <v>58</v>
      </c>
    </row>
    <row r="26" spans="1:8" ht="12.75">
      <c r="A26" t="s">
        <v>32</v>
      </c>
      <c r="B26" t="s">
        <v>33</v>
      </c>
      <c r="C26" s="4" t="s">
        <v>34</v>
      </c>
      <c r="D26" s="4">
        <v>1</v>
      </c>
      <c r="E26" s="46">
        <v>120</v>
      </c>
      <c r="F26" s="45">
        <f t="shared" si="0"/>
        <v>120</v>
      </c>
      <c r="G26" s="46">
        <f>F26/D6</f>
        <v>0.05454545454545454</v>
      </c>
      <c r="H26" t="s">
        <v>58</v>
      </c>
    </row>
    <row r="27" spans="1:8" ht="12.75">
      <c r="A27" t="s">
        <v>98</v>
      </c>
      <c r="C27" s="4" t="s">
        <v>34</v>
      </c>
      <c r="D27" s="4">
        <v>1</v>
      </c>
      <c r="E27" s="45"/>
      <c r="F27" s="45"/>
      <c r="G27" s="45"/>
      <c r="H27" t="s">
        <v>58</v>
      </c>
    </row>
    <row r="28" spans="1:8" ht="12.75">
      <c r="A28" t="s">
        <v>77</v>
      </c>
      <c r="B28" t="s">
        <v>78</v>
      </c>
      <c r="C28" s="4" t="s">
        <v>34</v>
      </c>
      <c r="D28" s="4">
        <v>1</v>
      </c>
      <c r="E28" s="46">
        <v>125</v>
      </c>
      <c r="F28" s="45">
        <f t="shared" si="0"/>
        <v>125</v>
      </c>
      <c r="G28" s="46">
        <f>F28/D6</f>
        <v>0.056818181818181816</v>
      </c>
      <c r="H28" t="s">
        <v>58</v>
      </c>
    </row>
    <row r="29" spans="1:8" ht="12.75">
      <c r="A29" s="5" t="s">
        <v>35</v>
      </c>
      <c r="B29" s="5" t="s">
        <v>36</v>
      </c>
      <c r="C29" s="18" t="s">
        <v>37</v>
      </c>
      <c r="D29" s="19">
        <f>SUM(F8:F28)</f>
        <v>4688.8395</v>
      </c>
      <c r="E29" s="65">
        <v>0.04</v>
      </c>
      <c r="F29" s="50">
        <f>+D29*E29*0.5</f>
        <v>93.77679</v>
      </c>
      <c r="G29" s="46">
        <f>F29/D6</f>
        <v>0.04262581363636364</v>
      </c>
      <c r="H29" t="s">
        <v>58</v>
      </c>
    </row>
    <row r="30" spans="1:8" ht="12.75">
      <c r="A30" s="2" t="s">
        <v>38</v>
      </c>
      <c r="C30" s="4"/>
      <c r="D30" s="4"/>
      <c r="E30" s="46"/>
      <c r="F30" s="51">
        <f>SUM(F8:F29)</f>
        <v>4782.61629</v>
      </c>
      <c r="G30" s="59">
        <f>SUM(G8:G29)</f>
        <v>2.1739164954545456</v>
      </c>
      <c r="H30" t="s">
        <v>58</v>
      </c>
    </row>
    <row r="31" spans="1:8" ht="12.75">
      <c r="A31" s="2" t="s">
        <v>39</v>
      </c>
      <c r="C31" s="4"/>
      <c r="D31" s="4"/>
      <c r="E31" s="46"/>
      <c r="F31" s="51">
        <f>+F6-F30</f>
        <v>4017.38371</v>
      </c>
      <c r="G31" s="59">
        <f>G6-G30</f>
        <v>1.8260835045454544</v>
      </c>
      <c r="H31" t="s">
        <v>58</v>
      </c>
    </row>
    <row r="32" spans="1:7" ht="12.75">
      <c r="A32" s="2" t="s">
        <v>40</v>
      </c>
      <c r="C32" s="4"/>
      <c r="D32" s="4"/>
      <c r="E32" s="46"/>
      <c r="F32" s="45" t="s">
        <v>41</v>
      </c>
      <c r="G32" s="46"/>
    </row>
    <row r="33" spans="1:8" ht="12.75">
      <c r="A33" s="3" t="s">
        <v>32</v>
      </c>
      <c r="B33" t="s">
        <v>44</v>
      </c>
      <c r="C33" s="4" t="s">
        <v>34</v>
      </c>
      <c r="D33" s="4">
        <v>1</v>
      </c>
      <c r="E33" s="46">
        <v>100</v>
      </c>
      <c r="F33" s="45">
        <f t="shared" si="0"/>
        <v>100</v>
      </c>
      <c r="G33" s="46">
        <f>F33/D6</f>
        <v>0.045454545454545456</v>
      </c>
      <c r="H33" t="s">
        <v>58</v>
      </c>
    </row>
    <row r="34" spans="1:8" ht="12.75">
      <c r="A34" s="3" t="s">
        <v>42</v>
      </c>
      <c r="B34" t="s">
        <v>45</v>
      </c>
      <c r="C34" s="4" t="s">
        <v>34</v>
      </c>
      <c r="D34" s="4">
        <v>1</v>
      </c>
      <c r="E34" s="46">
        <v>350</v>
      </c>
      <c r="F34" s="45">
        <f t="shared" si="0"/>
        <v>350</v>
      </c>
      <c r="G34" s="46">
        <f>F34/D6</f>
        <v>0.1590909090909091</v>
      </c>
      <c r="H34" t="s">
        <v>58</v>
      </c>
    </row>
    <row r="35" spans="1:8" ht="12.75">
      <c r="A35" s="3" t="s">
        <v>43</v>
      </c>
      <c r="B35" t="s">
        <v>46</v>
      </c>
      <c r="C35" s="4" t="s">
        <v>34</v>
      </c>
      <c r="D35" s="4">
        <v>1</v>
      </c>
      <c r="E35" s="46">
        <v>25</v>
      </c>
      <c r="F35" s="45">
        <f t="shared" si="0"/>
        <v>25</v>
      </c>
      <c r="G35" s="46">
        <f>F35/D6</f>
        <v>0.011363636363636364</v>
      </c>
      <c r="H35" t="s">
        <v>58</v>
      </c>
    </row>
    <row r="36" spans="1:8" ht="12.75">
      <c r="A36" s="20" t="s">
        <v>35</v>
      </c>
      <c r="B36" s="5" t="s">
        <v>47</v>
      </c>
      <c r="C36" s="18" t="s">
        <v>34</v>
      </c>
      <c r="D36" s="18">
        <v>1</v>
      </c>
      <c r="E36" s="66">
        <v>195</v>
      </c>
      <c r="F36" s="52">
        <f t="shared" si="0"/>
        <v>195</v>
      </c>
      <c r="G36" s="46">
        <f>F36/D6</f>
        <v>0.08863636363636364</v>
      </c>
      <c r="H36" t="s">
        <v>58</v>
      </c>
    </row>
    <row r="37" spans="1:8" ht="12.75">
      <c r="A37" s="2" t="s">
        <v>48</v>
      </c>
      <c r="C37" s="4"/>
      <c r="D37" s="4"/>
      <c r="E37" s="46"/>
      <c r="F37" s="53">
        <f>SUM(F33:F36)</f>
        <v>670</v>
      </c>
      <c r="G37" s="59">
        <f>SUM(G33:G36)</f>
        <v>0.3045454545454545</v>
      </c>
      <c r="H37" t="s">
        <v>58</v>
      </c>
    </row>
    <row r="38" spans="1:8" ht="12.75">
      <c r="A38" s="2" t="s">
        <v>50</v>
      </c>
      <c r="C38" s="4"/>
      <c r="D38" s="4"/>
      <c r="E38" s="46"/>
      <c r="F38" s="51">
        <f>+F31-F37</f>
        <v>3347.38371</v>
      </c>
      <c r="G38" s="60">
        <f>G31-G37</f>
        <v>1.52153805</v>
      </c>
      <c r="H38" s="29" t="s">
        <v>58</v>
      </c>
    </row>
    <row r="39" spans="1:8" ht="12.75">
      <c r="A39" s="3" t="s">
        <v>51</v>
      </c>
      <c r="B39" t="s">
        <v>52</v>
      </c>
      <c r="C39" s="4" t="s">
        <v>34</v>
      </c>
      <c r="D39" s="4">
        <v>1</v>
      </c>
      <c r="E39" s="46">
        <v>150</v>
      </c>
      <c r="F39" s="45">
        <f t="shared" si="0"/>
        <v>150</v>
      </c>
      <c r="G39" s="46">
        <f>F39/D6</f>
        <v>0.06818181818181818</v>
      </c>
      <c r="H39" t="s">
        <v>58</v>
      </c>
    </row>
    <row r="40" spans="1:8" ht="12.75">
      <c r="A40" s="2" t="s">
        <v>53</v>
      </c>
      <c r="C40" s="4"/>
      <c r="D40" s="4"/>
      <c r="E40" s="46"/>
      <c r="F40" s="51">
        <f>+F38-F39</f>
        <v>3197.38371</v>
      </c>
      <c r="G40" s="60">
        <f>G38-G39</f>
        <v>1.4533562318181819</v>
      </c>
      <c r="H40" t="s">
        <v>58</v>
      </c>
    </row>
    <row r="41" spans="1:8" ht="12.75">
      <c r="A41" s="3" t="s">
        <v>54</v>
      </c>
      <c r="B41" t="s">
        <v>55</v>
      </c>
      <c r="C41" s="4" t="s">
        <v>56</v>
      </c>
      <c r="D41" s="4">
        <v>117</v>
      </c>
      <c r="E41" s="46">
        <v>10.85</v>
      </c>
      <c r="F41" s="45">
        <f t="shared" si="0"/>
        <v>1269.45</v>
      </c>
      <c r="G41" s="46">
        <f>F41/D6</f>
        <v>0.5770227272727273</v>
      </c>
      <c r="H41" t="s">
        <v>58</v>
      </c>
    </row>
    <row r="42" spans="1:8" ht="12.75">
      <c r="A42" s="2" t="s">
        <v>57</v>
      </c>
      <c r="C42" s="4"/>
      <c r="D42" s="4"/>
      <c r="E42" s="46"/>
      <c r="F42" s="51">
        <f>+F40-F41</f>
        <v>1927.93371</v>
      </c>
      <c r="G42" s="60">
        <f>G40-G41</f>
        <v>0.8763335045454546</v>
      </c>
      <c r="H42" t="s">
        <v>58</v>
      </c>
    </row>
    <row r="43" spans="1:7" ht="12.75">
      <c r="A43" s="68" t="s">
        <v>105</v>
      </c>
      <c r="C43" s="4"/>
      <c r="D43" s="4"/>
      <c r="E43" s="46"/>
      <c r="F43" s="54"/>
      <c r="G43" s="61"/>
    </row>
    <row r="45" spans="1:8" ht="12.75">
      <c r="A45" t="s">
        <v>93</v>
      </c>
      <c r="E45" s="9"/>
      <c r="G45" s="62"/>
      <c r="H45" s="3"/>
    </row>
    <row r="46" spans="1:9" ht="12.75">
      <c r="A46" t="s">
        <v>96</v>
      </c>
      <c r="E46" s="9"/>
      <c r="G46" s="63"/>
      <c r="H46" s="24"/>
      <c r="I46" s="16"/>
    </row>
    <row r="47" spans="1:9" ht="12.75">
      <c r="A47" s="21" t="s">
        <v>67</v>
      </c>
      <c r="B47" s="23"/>
      <c r="C47" s="23"/>
      <c r="D47" s="23"/>
      <c r="E47" s="63"/>
      <c r="F47" s="23"/>
      <c r="G47" s="63"/>
      <c r="H47" s="24"/>
      <c r="I47" s="16"/>
    </row>
    <row r="48" spans="1:9" ht="12.75">
      <c r="A48" s="22" t="s">
        <v>68</v>
      </c>
      <c r="B48" s="23"/>
      <c r="C48" s="23"/>
      <c r="D48" s="23"/>
      <c r="E48" s="63"/>
      <c r="F48" s="23"/>
      <c r="G48" s="63"/>
      <c r="H48" s="24"/>
      <c r="I48" s="16"/>
    </row>
    <row r="49" spans="1:9" ht="12.75">
      <c r="A49" s="22" t="s">
        <v>69</v>
      </c>
      <c r="B49" s="23"/>
      <c r="C49" s="23"/>
      <c r="D49" s="23"/>
      <c r="E49" s="63"/>
      <c r="F49" s="23"/>
      <c r="G49" s="63"/>
      <c r="H49" s="24"/>
      <c r="I49" s="16"/>
    </row>
    <row r="50" spans="1:6" ht="12.75">
      <c r="A50" s="22" t="s">
        <v>70</v>
      </c>
      <c r="B50" s="24"/>
      <c r="C50" s="24"/>
      <c r="D50" s="24"/>
      <c r="E50" s="63"/>
      <c r="F50" s="23"/>
    </row>
    <row r="51" spans="1:6" ht="12.75">
      <c r="A51" s="25" t="s">
        <v>71</v>
      </c>
      <c r="B51" s="24"/>
      <c r="C51" s="24"/>
      <c r="D51" s="24"/>
      <c r="E51" s="63"/>
      <c r="F51" s="23"/>
    </row>
    <row r="52" ht="12.75">
      <c r="A52" s="24" t="s">
        <v>72</v>
      </c>
    </row>
  </sheetData>
  <sheetProtection/>
  <printOptions/>
  <pageMargins left="0.25" right="0.14" top="1.13" bottom="0.25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0.28125" style="4" customWidth="1"/>
    <col min="2" max="5" width="10.28125" style="0" customWidth="1"/>
    <col min="6" max="6" width="9.7109375" style="0" customWidth="1"/>
  </cols>
  <sheetData>
    <row r="1" spans="1:5" ht="15.75">
      <c r="A1" s="31" t="s">
        <v>59</v>
      </c>
      <c r="B1" s="1" t="s">
        <v>60</v>
      </c>
      <c r="C1" s="1"/>
      <c r="D1" s="1"/>
      <c r="E1" s="1"/>
    </row>
    <row r="2" spans="1:6" ht="15.75">
      <c r="A2" s="70" t="s">
        <v>102</v>
      </c>
      <c r="B2" s="7" t="s">
        <v>61</v>
      </c>
      <c r="C2" s="7"/>
      <c r="D2" s="7"/>
      <c r="E2" s="7"/>
      <c r="F2" s="5"/>
    </row>
    <row r="3" spans="1:6" ht="12.75">
      <c r="A3" s="41" t="s">
        <v>62</v>
      </c>
      <c r="B3" s="71" t="s">
        <v>64</v>
      </c>
      <c r="C3" s="71"/>
      <c r="D3" s="71"/>
      <c r="E3" s="71"/>
      <c r="F3" s="71"/>
    </row>
    <row r="4" spans="1:6" s="4" customFormat="1" ht="12.75">
      <c r="A4" s="42" t="s">
        <v>63</v>
      </c>
      <c r="B4" s="19">
        <v>3.6</v>
      </c>
      <c r="C4" s="19">
        <v>3.8</v>
      </c>
      <c r="D4" s="19">
        <v>4</v>
      </c>
      <c r="E4" s="19">
        <v>4.2</v>
      </c>
      <c r="F4" s="19">
        <v>4.4</v>
      </c>
    </row>
    <row r="5" spans="1:6" ht="12.75">
      <c r="A5" s="44">
        <v>1750</v>
      </c>
      <c r="B5" s="12">
        <f>A5*$B$4-'Tob Budget'!$F$30</f>
        <v>1517.38371</v>
      </c>
      <c r="C5" s="12">
        <f>A5*$C$4-'Tob Budget'!$F$30</f>
        <v>1867.38371</v>
      </c>
      <c r="D5" s="12">
        <f>A5*$D$4-'Tob Budget'!$F$30</f>
        <v>2217.38371</v>
      </c>
      <c r="E5" s="12">
        <f>A5*$E$4-'Tob Budget'!$F$30</f>
        <v>2567.38371</v>
      </c>
      <c r="F5" s="12">
        <f>A5*$F$4-'Tob Budget'!$F$30</f>
        <v>2917.383710000001</v>
      </c>
    </row>
    <row r="6" spans="1:6" ht="12.75">
      <c r="A6" s="39">
        <v>2000</v>
      </c>
      <c r="B6" s="12">
        <f>A6*$B$4-'Tob Budget'!$F$30</f>
        <v>2417.38371</v>
      </c>
      <c r="C6" s="12">
        <f>A6*$C$4-'Tob Budget'!$F$30</f>
        <v>2817.38371</v>
      </c>
      <c r="D6" s="12">
        <f>A6*$D$4-'Tob Budget'!$F$30</f>
        <v>3217.38371</v>
      </c>
      <c r="E6" s="12">
        <f>A6*$E$4-'Tob Budget'!$F$30</f>
        <v>3617.38371</v>
      </c>
      <c r="F6" s="12">
        <f>A6*$F$4-'Tob Budget'!$F$30</f>
        <v>4017.38371</v>
      </c>
    </row>
    <row r="7" spans="1:6" ht="12.75">
      <c r="A7" s="39">
        <v>2250</v>
      </c>
      <c r="B7" s="12">
        <f>A7*$B$4-'Tob Budget'!$F$30</f>
        <v>3317.38371</v>
      </c>
      <c r="C7" s="12">
        <f>A7*$C$4-'Tob Budget'!$F$30</f>
        <v>3767.38371</v>
      </c>
      <c r="D7" s="12">
        <f>A7*$D$4-'Tob Budget'!$F$30</f>
        <v>4217.38371</v>
      </c>
      <c r="E7" s="12">
        <f>A7*$E$4-'Tob Budget'!$F$30</f>
        <v>4667.38371</v>
      </c>
      <c r="F7" s="12">
        <f>A7*$F$4-'Tob Budget'!$F$30</f>
        <v>5117.38371</v>
      </c>
    </row>
    <row r="8" spans="1:6" ht="12.75">
      <c r="A8" s="39">
        <v>2500</v>
      </c>
      <c r="B8" s="12">
        <f>A8*$B$4-'Tob Budget'!$F$30</f>
        <v>4217.38371</v>
      </c>
      <c r="C8" s="12">
        <f>A8*$C$4-'Tob Budget'!$F$30</f>
        <v>4717.38371</v>
      </c>
      <c r="D8" s="12">
        <f>A8*$D$4-'Tob Budget'!$F$30</f>
        <v>5217.38371</v>
      </c>
      <c r="E8" s="12">
        <f>A8*$E$4-'Tob Budget'!$F$30</f>
        <v>5717.38371</v>
      </c>
      <c r="F8" s="12">
        <f>A8*$F$4-'Tob Budget'!$F$30</f>
        <v>6217.38371</v>
      </c>
    </row>
    <row r="9" spans="1:6" ht="12.75">
      <c r="A9" s="39">
        <v>2750</v>
      </c>
      <c r="B9" s="12">
        <f>A9*$B$4-'Tob Budget'!$F$30</f>
        <v>5117.38371</v>
      </c>
      <c r="C9" s="12">
        <f>A9*$C$4-'Tob Budget'!$F$30</f>
        <v>5667.38371</v>
      </c>
      <c r="D9" s="12">
        <f>A9*$D$4-'Tob Budget'!$F$30</f>
        <v>6217.38371</v>
      </c>
      <c r="E9" s="12">
        <f>A9*$E$4-'Tob Budget'!$F$30</f>
        <v>6767.38371</v>
      </c>
      <c r="F9" s="12">
        <f>A9*$F$4-'Tob Budget'!$F$30</f>
        <v>7317.383710000002</v>
      </c>
    </row>
    <row r="10" spans="1:6" ht="12.75">
      <c r="A10" s="39">
        <v>3000</v>
      </c>
      <c r="B10" s="12">
        <f>A10*$B$4-'Tob Budget'!$F$30</f>
        <v>6017.38371</v>
      </c>
      <c r="C10" s="12">
        <f>A10*$C$4-'Tob Budget'!$F$30</f>
        <v>6617.38371</v>
      </c>
      <c r="D10" s="12">
        <f>A10*$D$4-'Tob Budget'!$F$30</f>
        <v>7217.38371</v>
      </c>
      <c r="E10" s="12">
        <f>A10*$E$4-'Tob Budget'!$F$30</f>
        <v>7817.38371</v>
      </c>
      <c r="F10" s="12">
        <f>A10*$F$4-'Tob Budget'!$F$30</f>
        <v>8417.383710000002</v>
      </c>
    </row>
    <row r="11" spans="1:6" s="27" customFormat="1" ht="12.75">
      <c r="A11" s="39">
        <v>3250</v>
      </c>
      <c r="B11" s="28">
        <f>A11*$B$4-'Tob Budget'!$F$30</f>
        <v>6917.38371</v>
      </c>
      <c r="C11" s="28">
        <f>A11*$C$4-'Tob Budget'!$F$30</f>
        <v>7567.38371</v>
      </c>
      <c r="D11" s="28">
        <f>A11*$D$4-'Tob Budget'!$F$30</f>
        <v>8217.38371</v>
      </c>
      <c r="E11" s="28">
        <f>A11*$E$4-'Tob Budget'!$F$30</f>
        <v>8867.38371</v>
      </c>
      <c r="F11" s="28">
        <f>A11*$F$4-'Tob Budget'!$F$30</f>
        <v>9517.383710000002</v>
      </c>
    </row>
    <row r="12" spans="1:6" ht="12.75">
      <c r="A12" s="43">
        <v>3500</v>
      </c>
      <c r="B12" s="13">
        <f>A12*$B$4-'Tob Budget'!$F$30</f>
        <v>7817.38371</v>
      </c>
      <c r="C12" s="13">
        <f>A12*$C$4-'Tob Budget'!$F$30</f>
        <v>8517.38371</v>
      </c>
      <c r="D12" s="13">
        <f>A12*$D$4-'Tob Budget'!$F$30</f>
        <v>9217.38371</v>
      </c>
      <c r="E12" s="13">
        <f>A12*$E$4-'Tob Budget'!$F$30</f>
        <v>9917.38371</v>
      </c>
      <c r="F12" s="13">
        <f>A12*$F$4-'Tob Budget'!$F$30</f>
        <v>10617.383710000002</v>
      </c>
    </row>
    <row r="15" spans="1:6" ht="15.75">
      <c r="A15" s="31" t="s">
        <v>75</v>
      </c>
      <c r="B15" s="8" t="s">
        <v>66</v>
      </c>
      <c r="C15" s="8"/>
      <c r="D15" s="8"/>
      <c r="E15" s="8"/>
      <c r="F15" s="9"/>
    </row>
    <row r="16" spans="1:6" ht="15.75">
      <c r="A16" s="37"/>
      <c r="B16" s="10" t="s">
        <v>65</v>
      </c>
      <c r="C16" s="10"/>
      <c r="D16" s="10"/>
      <c r="E16" s="10"/>
      <c r="F16" s="11"/>
    </row>
    <row r="17" spans="1:6" ht="12.75">
      <c r="A17" s="41" t="s">
        <v>62</v>
      </c>
      <c r="B17" s="71" t="s">
        <v>64</v>
      </c>
      <c r="C17" s="71"/>
      <c r="D17" s="71"/>
      <c r="E17" s="71"/>
      <c r="F17" s="71"/>
    </row>
    <row r="18" spans="1:6" s="4" customFormat="1" ht="12.75">
      <c r="A18" s="42" t="s">
        <v>63</v>
      </c>
      <c r="B18" s="19">
        <f>+B4</f>
        <v>3.6</v>
      </c>
      <c r="C18" s="19">
        <f>+C4</f>
        <v>3.8</v>
      </c>
      <c r="D18" s="19">
        <f>+D4</f>
        <v>4</v>
      </c>
      <c r="E18" s="19">
        <f>+E4</f>
        <v>4.2</v>
      </c>
      <c r="F18" s="19">
        <f>+F4</f>
        <v>4.4</v>
      </c>
    </row>
    <row r="19" spans="1:6" ht="12.75">
      <c r="A19" s="39">
        <v>1750</v>
      </c>
      <c r="B19" s="14">
        <f>+A19*B18-'Tob Budget'!$F$30-'Tob Budget'!$F$37-'Tob Budget'!$F$39-'Tob Budget'!$F$41</f>
        <v>-572.06629</v>
      </c>
      <c r="C19" s="14">
        <f>+A19*C18-'Tob Budget'!$F$30-'Tob Budget'!$F$37-'Tob Budget'!$F$39-'Tob Budget'!$F$41</f>
        <v>-222.06628999999998</v>
      </c>
      <c r="D19" s="14">
        <f>+A19*D18-'Tob Budget'!$F$30-'Tob Budget'!$F$37-'Tob Budget'!$F$39-'Tob Budget'!$F$41</f>
        <v>127.93371000000002</v>
      </c>
      <c r="E19" s="14">
        <f>+A19*$E$18-'Tob Budget'!$F$30-'Tob Budget'!$F$37-'Tob Budget'!$F$39-'Tob Budget'!$F$41</f>
        <v>477.93371</v>
      </c>
      <c r="F19" s="14">
        <f>+A19*$F$18-'Tob Budget'!$F$30-'Tob Budget'!$F$37-'Tob Budget'!$F$39-'Tob Budget'!$F$41</f>
        <v>827.9337100000009</v>
      </c>
    </row>
    <row r="20" spans="1:6" ht="12.75">
      <c r="A20" s="39">
        <v>2000</v>
      </c>
      <c r="B20" s="14">
        <f>+A20*B18-'Tob Budget'!$F$30-'Tob Budget'!$F$37-'Tob Budget'!$F$39-'Tob Budget'!$F$41</f>
        <v>327.93371</v>
      </c>
      <c r="C20" s="14">
        <f>+A20*C18-'Tob Budget'!$F$30-'Tob Budget'!$F$37-'Tob Budget'!$F$39-'Tob Budget'!$F$41</f>
        <v>727.93371</v>
      </c>
      <c r="D20" s="14">
        <f>+A20*D18-'Tob Budget'!$F$30-'Tob Budget'!$F$37-'Tob Budget'!$F$39-'Tob Budget'!$F$41</f>
        <v>1127.93371</v>
      </c>
      <c r="E20" s="14">
        <f>+A20*$E$18-'Tob Budget'!$F$30-'Tob Budget'!$F$37-'Tob Budget'!$F$39-'Tob Budget'!$F$41</f>
        <v>1527.93371</v>
      </c>
      <c r="F20" s="14">
        <f>+A20*$F$18-'Tob Budget'!$F$30-'Tob Budget'!$F$37-'Tob Budget'!$F$39-'Tob Budget'!$F$41</f>
        <v>1927.93371</v>
      </c>
    </row>
    <row r="21" spans="1:6" ht="12.75">
      <c r="A21" s="39">
        <v>2250</v>
      </c>
      <c r="B21" s="14">
        <f>+A21*B18-'Tob Budget'!$F$30-'Tob Budget'!$F$37-'Tob Budget'!$F$39-'Tob Budget'!$F$41</f>
        <v>1227.93371</v>
      </c>
      <c r="C21" s="14">
        <f>+A21*C18-'Tob Budget'!$F$30-'Tob Budget'!$F$37-'Tob Budget'!$F$39-'Tob Budget'!$F$41</f>
        <v>1677.93371</v>
      </c>
      <c r="D21" s="14">
        <f>+A21*D18-'Tob Budget'!$F$30-'Tob Budget'!$F$37-'Tob Budget'!$F$39-'Tob Budget'!$F$41</f>
        <v>2127.9337100000002</v>
      </c>
      <c r="E21" s="14">
        <f>+A21*$E$18-'Tob Budget'!$F$30-'Tob Budget'!$F$37-'Tob Budget'!$F$39-'Tob Budget'!$F$41</f>
        <v>2577.9337100000002</v>
      </c>
      <c r="F21" s="14">
        <f>+A21*$F$18-'Tob Budget'!$F$30-'Tob Budget'!$F$37-'Tob Budget'!$F$39-'Tob Budget'!$F$41</f>
        <v>3027.9337100000002</v>
      </c>
    </row>
    <row r="22" spans="1:6" ht="12.75">
      <c r="A22" s="39">
        <v>2500</v>
      </c>
      <c r="B22" s="14">
        <f>+A22*B18-'Tob Budget'!$F$30-'Tob Budget'!$F$37-'Tob Budget'!$F$39-'Tob Budget'!$F$41</f>
        <v>2127.9337100000002</v>
      </c>
      <c r="C22" s="14">
        <f>+A22*C18-'Tob Budget'!$F$30-'Tob Budget'!$F$37-'Tob Budget'!$F$39-'Tob Budget'!$F$41</f>
        <v>2627.9337100000002</v>
      </c>
      <c r="D22" s="14">
        <f>+A22*D18-'Tob Budget'!$F$30-'Tob Budget'!$F$37-'Tob Budget'!$F$39-'Tob Budget'!$F$41</f>
        <v>3127.9337100000002</v>
      </c>
      <c r="E22" s="14">
        <f>+A22*$E$18-'Tob Budget'!$F$30-'Tob Budget'!$F$37-'Tob Budget'!$F$39-'Tob Budget'!$F$41</f>
        <v>3627.9337100000002</v>
      </c>
      <c r="F22" s="14">
        <f>+A22*$F$18-'Tob Budget'!$F$30-'Tob Budget'!$F$37-'Tob Budget'!$F$39-'Tob Budget'!$F$41</f>
        <v>4127.93371</v>
      </c>
    </row>
    <row r="23" spans="1:6" ht="12.75">
      <c r="A23" s="39">
        <v>2750</v>
      </c>
      <c r="B23" s="14">
        <f>+A23*B18-'Tob Budget'!$F$30-'Tob Budget'!$F$37-'Tob Budget'!$F$39-'Tob Budget'!$F$41</f>
        <v>3027.9337100000002</v>
      </c>
      <c r="C23" s="14">
        <f>+A23*C18-'Tob Budget'!$F$30-'Tob Budget'!$F$37-'Tob Budget'!$F$39-'Tob Budget'!$F$41</f>
        <v>3577.9337100000002</v>
      </c>
      <c r="D23" s="14">
        <f>+A23*D18-'Tob Budget'!$F$30-'Tob Budget'!$F$37-'Tob Budget'!$F$39-'Tob Budget'!$F$41</f>
        <v>4127.93371</v>
      </c>
      <c r="E23" s="14">
        <f>+A23*$E$18-'Tob Budget'!$F$30-'Tob Budget'!$F$37-'Tob Budget'!$F$39-'Tob Budget'!$F$41</f>
        <v>4677.93371</v>
      </c>
      <c r="F23" s="14">
        <f>+A23*$F$18-'Tob Budget'!$F$30-'Tob Budget'!$F$37-'Tob Budget'!$F$39-'Tob Budget'!$F$41</f>
        <v>5227.933710000002</v>
      </c>
    </row>
    <row r="24" spans="1:6" ht="12.75">
      <c r="A24" s="39">
        <v>3000</v>
      </c>
      <c r="B24" s="14">
        <f>+A24*B18-'Tob Budget'!$F$30-'Tob Budget'!$F$37-'Tob Budget'!$F$39-'Tob Budget'!$F$41</f>
        <v>3927.9337100000002</v>
      </c>
      <c r="C24" s="14">
        <f>+A24*C18-'Tob Budget'!$F$30-'Tob Budget'!$F$37-'Tob Budget'!$F$39-'Tob Budget'!$F$41</f>
        <v>4527.93371</v>
      </c>
      <c r="D24" s="14">
        <f>+A24*D18-'Tob Budget'!$F$30-'Tob Budget'!$F$37-'Tob Budget'!$F$39-'Tob Budget'!$F$41</f>
        <v>5127.93371</v>
      </c>
      <c r="E24" s="14">
        <f>+A24*$E$18-'Tob Budget'!$F$30-'Tob Budget'!$F$37-'Tob Budget'!$F$39-'Tob Budget'!$F$41</f>
        <v>5727.93371</v>
      </c>
      <c r="F24" s="14">
        <f>+A24*$F$18-'Tob Budget'!$F$30-'Tob Budget'!$F$37-'Tob Budget'!$F$39-'Tob Budget'!$F$41</f>
        <v>6327.933710000002</v>
      </c>
    </row>
    <row r="25" spans="1:6" ht="12.75">
      <c r="A25" s="39">
        <v>3250</v>
      </c>
      <c r="B25" s="14">
        <f>+A25*B18-'Tob Budget'!$F$30-'Tob Budget'!$F$37-'Tob Budget'!$F$39-'Tob Budget'!$F$41</f>
        <v>4827.93371</v>
      </c>
      <c r="C25" s="14">
        <f>+A25*C18-'Tob Budget'!$F$30-'Tob Budget'!$F$37-'Tob Budget'!$F$39-'Tob Budget'!$F$41</f>
        <v>5477.93371</v>
      </c>
      <c r="D25" s="14">
        <f>+A25*D18-'Tob Budget'!$F$30-'Tob Budget'!$F$37-'Tob Budget'!$F$39-'Tob Budget'!$F$41</f>
        <v>6127.93371</v>
      </c>
      <c r="E25" s="14">
        <f>+A25*$E$18-'Tob Budget'!$F$30-'Tob Budget'!$F$37-'Tob Budget'!$F$39-'Tob Budget'!$F$41</f>
        <v>6777.93371</v>
      </c>
      <c r="F25" s="14">
        <f>+A25*$F$18-'Tob Budget'!$F$30-'Tob Budget'!$F$37-'Tob Budget'!$F$39-'Tob Budget'!$F$41</f>
        <v>7427.933710000002</v>
      </c>
    </row>
    <row r="26" spans="1:6" ht="12.75">
      <c r="A26" s="43">
        <v>3500</v>
      </c>
      <c r="B26" s="15">
        <f>+A26*B18-'Tob Budget'!$F$30-'Tob Budget'!$F$37-'Tob Budget'!$F$39-'Tob Budget'!$F$41</f>
        <v>5727.93371</v>
      </c>
      <c r="C26" s="15">
        <f>+A26*C18-'Tob Budget'!$F$30-'Tob Budget'!$F$37-'Tob Budget'!$F$39-'Tob Budget'!$F$41</f>
        <v>6427.93371</v>
      </c>
      <c r="D26" s="15">
        <f>+A26*D18-'Tob Budget'!$F$30-'Tob Budget'!$F$37-'Tob Budget'!$F$39-'Tob Budget'!$F$41</f>
        <v>7127.93371</v>
      </c>
      <c r="E26" s="15">
        <f>+A26*$E$18-'Tob Budget'!$F$30-'Tob Budget'!$F$37-'Tob Budget'!$F$39-'Tob Budget'!$F$41</f>
        <v>7827.93371</v>
      </c>
      <c r="F26" s="15">
        <f>+A26*$F$18-'Tob Budget'!$F$30-'Tob Budget'!$F$37-'Tob Budget'!$F$39-'Tob Budget'!$F$41</f>
        <v>8527.933710000001</v>
      </c>
    </row>
    <row r="29" spans="1:2" ht="15.75">
      <c r="A29" s="31" t="s">
        <v>80</v>
      </c>
      <c r="B29" s="36" t="s">
        <v>81</v>
      </c>
    </row>
    <row r="30" spans="1:6" s="27" customFormat="1" ht="15.75">
      <c r="A30" s="18"/>
      <c r="B30" s="32" t="s">
        <v>82</v>
      </c>
      <c r="C30" s="5"/>
      <c r="D30" s="5"/>
      <c r="E30" s="5"/>
      <c r="F30" s="5"/>
    </row>
    <row r="31" spans="1:2" ht="12.75">
      <c r="A31" s="41" t="s">
        <v>62</v>
      </c>
      <c r="B31" s="2" t="s">
        <v>83</v>
      </c>
    </row>
    <row r="32" spans="1:6" s="4" customFormat="1" ht="12.75">
      <c r="A32" s="42" t="s">
        <v>63</v>
      </c>
      <c r="B32" s="19">
        <f>+B4</f>
        <v>3.6</v>
      </c>
      <c r="C32" s="19">
        <f>+C4</f>
        <v>3.8</v>
      </c>
      <c r="D32" s="19">
        <f>+D4</f>
        <v>4</v>
      </c>
      <c r="E32" s="19">
        <f>+E4</f>
        <v>4.2</v>
      </c>
      <c r="F32" s="19">
        <f>+F4</f>
        <v>4.4</v>
      </c>
    </row>
    <row r="33" spans="1:6" ht="12.75">
      <c r="A33" s="39">
        <v>1750</v>
      </c>
      <c r="B33" s="34">
        <f>B5/A33</f>
        <v>0.8670764057142858</v>
      </c>
      <c r="C33" s="34">
        <f>C5/1750</f>
        <v>1.0670764057142859</v>
      </c>
      <c r="D33" s="34">
        <f>D5/1750</f>
        <v>1.2670764057142858</v>
      </c>
      <c r="E33" s="34">
        <f>E5/1750</f>
        <v>1.4670764057142858</v>
      </c>
      <c r="F33" s="34">
        <f>F5/1750</f>
        <v>1.6670764057142862</v>
      </c>
    </row>
    <row r="34" spans="1:6" ht="12.75">
      <c r="A34" s="39">
        <v>2000</v>
      </c>
      <c r="B34" s="34">
        <f>B6/2000</f>
        <v>1.208691855</v>
      </c>
      <c r="C34" s="34">
        <f>C6/2000</f>
        <v>1.408691855</v>
      </c>
      <c r="D34" s="34">
        <f>D6/2000</f>
        <v>1.608691855</v>
      </c>
      <c r="E34" s="34">
        <f>E6/2000</f>
        <v>1.808691855</v>
      </c>
      <c r="F34" s="34">
        <f>F6/2000</f>
        <v>2.008691855</v>
      </c>
    </row>
    <row r="35" spans="1:6" ht="12.75">
      <c r="A35" s="39">
        <v>2250</v>
      </c>
      <c r="B35" s="34">
        <f>B7/2250</f>
        <v>1.47439276</v>
      </c>
      <c r="C35" s="34">
        <f>C7/2250</f>
        <v>1.67439276</v>
      </c>
      <c r="D35" s="34">
        <f>D7/2250</f>
        <v>1.87439276</v>
      </c>
      <c r="E35" s="34">
        <f>E7/2250</f>
        <v>2.07439276</v>
      </c>
      <c r="F35" s="34">
        <f>F7/2250</f>
        <v>2.27439276</v>
      </c>
    </row>
    <row r="36" spans="1:6" ht="12.75">
      <c r="A36" s="39">
        <v>2500</v>
      </c>
      <c r="B36" s="34">
        <f>B8/2500</f>
        <v>1.686953484</v>
      </c>
      <c r="C36" s="34">
        <f>C8/2500</f>
        <v>1.886953484</v>
      </c>
      <c r="D36" s="34">
        <f>D8/2500</f>
        <v>2.086953484</v>
      </c>
      <c r="E36" s="34">
        <f>E8/2500</f>
        <v>2.286953484</v>
      </c>
      <c r="F36" s="34">
        <f>F8/2500</f>
        <v>2.486953484</v>
      </c>
    </row>
    <row r="37" spans="1:6" ht="12.75">
      <c r="A37" s="39">
        <v>2750</v>
      </c>
      <c r="B37" s="34">
        <f>B9/2750</f>
        <v>1.8608668036363636</v>
      </c>
      <c r="C37" s="34">
        <f>C9/2750</f>
        <v>2.0608668036363635</v>
      </c>
      <c r="D37" s="34">
        <f>D9/2750</f>
        <v>2.2608668036363637</v>
      </c>
      <c r="E37" s="34">
        <f>E9/2750</f>
        <v>2.4608668036363635</v>
      </c>
      <c r="F37" s="34">
        <f>F9/2750</f>
        <v>2.6608668036363645</v>
      </c>
    </row>
    <row r="38" spans="1:6" ht="12.75">
      <c r="A38" s="39">
        <v>3000</v>
      </c>
      <c r="B38" s="34">
        <f>B10/3000</f>
        <v>2.00579457</v>
      </c>
      <c r="C38" s="34">
        <f>C10/3000</f>
        <v>2.20579457</v>
      </c>
      <c r="D38" s="34">
        <f>D10/3000</f>
        <v>2.40579457</v>
      </c>
      <c r="E38" s="34">
        <f>E10/3000</f>
        <v>2.60579457</v>
      </c>
      <c r="F38" s="34">
        <f>F10/3000</f>
        <v>2.8057945700000007</v>
      </c>
    </row>
    <row r="39" spans="1:6" s="27" customFormat="1" ht="12.75">
      <c r="A39" s="39">
        <v>3250</v>
      </c>
      <c r="B39" s="35">
        <f>B11/3250</f>
        <v>2.128425756923077</v>
      </c>
      <c r="C39" s="35">
        <f>C11/3250</f>
        <v>2.328425756923077</v>
      </c>
      <c r="D39" s="35">
        <f>D11/3250</f>
        <v>2.528425756923077</v>
      </c>
      <c r="E39" s="35">
        <f>E11/3250</f>
        <v>2.7284257569230768</v>
      </c>
      <c r="F39" s="35">
        <f>F11/3250</f>
        <v>2.9284257569230774</v>
      </c>
    </row>
    <row r="40" spans="1:6" ht="12.75">
      <c r="A40" s="40">
        <v>3500</v>
      </c>
      <c r="B40" s="33">
        <f>B12/3500</f>
        <v>2.233538202857143</v>
      </c>
      <c r="C40" s="33">
        <f>C12/3500</f>
        <v>2.433538202857143</v>
      </c>
      <c r="D40" s="33">
        <f>D12/3500</f>
        <v>2.633538202857143</v>
      </c>
      <c r="E40" s="33">
        <f>E12/3500</f>
        <v>2.833538202857143</v>
      </c>
      <c r="F40" s="33">
        <f>F12/3500</f>
        <v>3.0335382028571436</v>
      </c>
    </row>
    <row r="43" spans="1:2" ht="15.75">
      <c r="A43" s="31" t="s">
        <v>84</v>
      </c>
      <c r="B43" s="30" t="s">
        <v>85</v>
      </c>
    </row>
    <row r="44" spans="1:6" ht="15.75">
      <c r="A44" s="18"/>
      <c r="B44" s="32" t="s">
        <v>82</v>
      </c>
      <c r="C44" s="5"/>
      <c r="D44" s="5"/>
      <c r="E44" s="5"/>
      <c r="F44" s="5"/>
    </row>
    <row r="45" spans="1:2" ht="12.75">
      <c r="A45" s="41" t="s">
        <v>62</v>
      </c>
      <c r="B45" s="2" t="s">
        <v>83</v>
      </c>
    </row>
    <row r="46" spans="1:6" s="4" customFormat="1" ht="12.75">
      <c r="A46" s="42" t="s">
        <v>63</v>
      </c>
      <c r="B46" s="19">
        <f>+B4</f>
        <v>3.6</v>
      </c>
      <c r="C46" s="19">
        <f>+C4</f>
        <v>3.8</v>
      </c>
      <c r="D46" s="19">
        <f>+D4</f>
        <v>4</v>
      </c>
      <c r="E46" s="19">
        <f>+E4</f>
        <v>4.2</v>
      </c>
      <c r="F46" s="19">
        <f>+F4</f>
        <v>4.4</v>
      </c>
    </row>
    <row r="47" spans="1:6" ht="12.75">
      <c r="A47" s="38">
        <v>1750</v>
      </c>
      <c r="B47" s="34">
        <f>B19/1750</f>
        <v>-0.32689502285714284</v>
      </c>
      <c r="C47" s="34">
        <f>C19/1750</f>
        <v>-0.12689502285714285</v>
      </c>
      <c r="D47" s="34">
        <f>D19/1750</f>
        <v>0.07310497714285716</v>
      </c>
      <c r="E47" s="34">
        <f>E19/1750</f>
        <v>0.27310497714285714</v>
      </c>
      <c r="F47" s="34">
        <f>F19/1750</f>
        <v>0.47310497714285765</v>
      </c>
    </row>
    <row r="48" spans="1:6" ht="12.75">
      <c r="A48" s="39">
        <v>2000</v>
      </c>
      <c r="B48" s="34">
        <f>B20/2000</f>
        <v>0.16396685500000002</v>
      </c>
      <c r="C48" s="34">
        <f>C20/2000</f>
        <v>0.36396685500000003</v>
      </c>
      <c r="D48" s="34">
        <f>D20/2000</f>
        <v>0.563966855</v>
      </c>
      <c r="E48" s="34">
        <f>E20/2000</f>
        <v>0.7639668550000001</v>
      </c>
      <c r="F48" s="34">
        <f>F20/2000</f>
        <v>0.963966855</v>
      </c>
    </row>
    <row r="49" spans="1:6" ht="12.75">
      <c r="A49" s="39">
        <v>2250</v>
      </c>
      <c r="B49" s="34">
        <f>B21/2250</f>
        <v>0.5457483155555556</v>
      </c>
      <c r="C49" s="34">
        <f>C21/2250</f>
        <v>0.7457483155555555</v>
      </c>
      <c r="D49" s="34">
        <f>D21/2250</f>
        <v>0.9457483155555557</v>
      </c>
      <c r="E49" s="34">
        <f>E21/2250</f>
        <v>1.1457483155555557</v>
      </c>
      <c r="F49" s="34">
        <f>F21/2250</f>
        <v>1.3457483155555556</v>
      </c>
    </row>
    <row r="50" spans="1:6" ht="12.75">
      <c r="A50" s="39">
        <v>2500</v>
      </c>
      <c r="B50" s="34">
        <f>B22/2500</f>
        <v>0.8511734840000001</v>
      </c>
      <c r="C50" s="34">
        <f>C22/2500</f>
        <v>1.051173484</v>
      </c>
      <c r="D50" s="34">
        <f>D22/2500</f>
        <v>1.2511734840000002</v>
      </c>
      <c r="E50" s="34">
        <f>E22/2500</f>
        <v>1.4511734840000001</v>
      </c>
      <c r="F50" s="34">
        <f>F22/2500</f>
        <v>1.651173484</v>
      </c>
    </row>
    <row r="51" spans="1:6" ht="12.75">
      <c r="A51" s="39">
        <v>2750</v>
      </c>
      <c r="B51" s="34">
        <f>B23/2750</f>
        <v>1.1010668036363638</v>
      </c>
      <c r="C51" s="34">
        <f>C23/2750</f>
        <v>1.3010668036363637</v>
      </c>
      <c r="D51" s="34">
        <f>D23/2750</f>
        <v>1.5010668036363637</v>
      </c>
      <c r="E51" s="34">
        <f>E23/2750</f>
        <v>1.7010668036363636</v>
      </c>
      <c r="F51" s="34">
        <f>F23/2750</f>
        <v>1.9010668036363645</v>
      </c>
    </row>
    <row r="52" spans="1:6" ht="12.75">
      <c r="A52" s="39">
        <v>3000</v>
      </c>
      <c r="B52" s="34">
        <f>B24/3000</f>
        <v>1.3093112366666668</v>
      </c>
      <c r="C52" s="34">
        <f>C24/3000</f>
        <v>1.5093112366666668</v>
      </c>
      <c r="D52" s="34">
        <f>D24/3000</f>
        <v>1.7093112366666667</v>
      </c>
      <c r="E52" s="34">
        <f>E24/3000</f>
        <v>1.9093112366666667</v>
      </c>
      <c r="F52" s="34">
        <f>F24/3000</f>
        <v>2.1093112366666675</v>
      </c>
    </row>
    <row r="53" spans="1:6" ht="12.75">
      <c r="A53" s="39">
        <v>3250</v>
      </c>
      <c r="B53" s="34">
        <f>B25/3250</f>
        <v>1.4855180646153847</v>
      </c>
      <c r="C53" s="34">
        <f>C25/3250</f>
        <v>1.6855180646153847</v>
      </c>
      <c r="D53" s="34">
        <f>D25/3250</f>
        <v>1.8855180646153846</v>
      </c>
      <c r="E53" s="34">
        <f>E25/3250</f>
        <v>2.0855180646153846</v>
      </c>
      <c r="F53" s="34">
        <f>F25/3250</f>
        <v>2.285518064615385</v>
      </c>
    </row>
    <row r="54" spans="1:6" ht="12.75">
      <c r="A54" s="40">
        <v>3500</v>
      </c>
      <c r="B54" s="33">
        <f>B26/3500</f>
        <v>1.6365524885714287</v>
      </c>
      <c r="C54" s="33">
        <f>C26/3500</f>
        <v>1.8365524885714286</v>
      </c>
      <c r="D54" s="33">
        <f>D26/3500</f>
        <v>2.0365524885714286</v>
      </c>
      <c r="E54" s="33">
        <f>E26/3500</f>
        <v>2.2365524885714287</v>
      </c>
      <c r="F54" s="33">
        <f>F26/3500</f>
        <v>2.436552488571429</v>
      </c>
    </row>
  </sheetData>
  <sheetProtection/>
  <mergeCells count="2">
    <mergeCell ref="B3:F3"/>
    <mergeCell ref="B17:F17"/>
  </mergeCells>
  <printOptions/>
  <pageMargins left="0.75" right="0.75" top="0.64" bottom="0.6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Galloway</dc:creator>
  <cp:keywords/>
  <dc:description/>
  <cp:lastModifiedBy>Latitude E6440-AS</cp:lastModifiedBy>
  <cp:lastPrinted>2015-03-03T22:14:16Z</cp:lastPrinted>
  <dcterms:created xsi:type="dcterms:W3CDTF">2005-01-05T20:37:40Z</dcterms:created>
  <dcterms:modified xsi:type="dcterms:W3CDTF">2017-06-19T16:14:46Z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McKinley, Tammy L</vt:lpwstr>
  </property>
  <property fmtid="{D5CDD505-2E9C-101B-9397-08002B2CF9AE}" pid="4" name="display_urn:schemas-microsoft-com:office:office#Auth">
    <vt:lpwstr>McKinley, Tammy L</vt:lpwstr>
  </property>
</Properties>
</file>